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L:\Schools\LMS\LMS Handbook\Website\Website Migration 2021\School Funding Information\"/>
    </mc:Choice>
  </mc:AlternateContent>
  <xr:revisionPtr revIDLastSave="0" documentId="8_{B6EE1CDD-B214-4DAD-BF50-D656CC2A72A8}" xr6:coauthVersionLast="46" xr6:coauthVersionMax="46" xr10:uidLastSave="{00000000-0000-0000-0000-000000000000}"/>
  <workbookProtection workbookPassword="BF77" lockStructure="1"/>
  <bookViews>
    <workbookView xWindow="1170" yWindow="1170" windowWidth="20760" windowHeight="11505" tabRatio="753" xr2:uid="{00000000-000D-0000-FFFF-FFFF00000000}"/>
  </bookViews>
  <sheets>
    <sheet name="Budget Share Website 2021" sheetId="62" r:id="rId1"/>
    <sheet name="Rates" sheetId="65" state="hidden" r:id="rId2"/>
    <sheet name="Data for Website 2021" sheetId="66" state="hidden" r:id="rId3"/>
  </sheets>
  <externalReferences>
    <externalReference r:id="rId4"/>
  </externalReferences>
  <definedNames>
    <definedName name="_xlnm.Print_Area" localSheetId="0">'Budget Share Website 2021'!$A$1:$K$63</definedName>
    <definedName name="_xlnm.Recorder" localSheetId="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62" l="1"/>
  <c r="C3" i="62" l="1"/>
  <c r="J63" i="62" s="1"/>
  <c r="G9" i="62" l="1"/>
  <c r="I13" i="62"/>
  <c r="I15" i="62"/>
  <c r="I17" i="62"/>
  <c r="I19" i="62"/>
  <c r="I23" i="62"/>
  <c r="I25" i="62"/>
  <c r="I27" i="62"/>
  <c r="J33" i="62"/>
  <c r="J35" i="62"/>
  <c r="J37" i="62"/>
  <c r="J39" i="62"/>
  <c r="J49" i="62"/>
  <c r="G8" i="62"/>
  <c r="G10" i="62"/>
  <c r="I14" i="62"/>
  <c r="I16" i="62"/>
  <c r="I18" i="62"/>
  <c r="I20" i="62"/>
  <c r="I24" i="62"/>
  <c r="I26" i="62"/>
  <c r="I28" i="62"/>
  <c r="J34" i="62"/>
  <c r="J36" i="62"/>
  <c r="H38" i="62"/>
  <c r="J45" i="62"/>
  <c r="F28" i="62" l="1"/>
  <c r="F26" i="62"/>
  <c r="F25" i="62"/>
  <c r="F20" i="62"/>
  <c r="F16" i="62"/>
  <c r="E20" i="62"/>
  <c r="E16" i="62"/>
  <c r="E10" i="62"/>
  <c r="E27" i="62"/>
  <c r="E26" i="62"/>
  <c r="E24" i="62"/>
  <c r="F19" i="62"/>
  <c r="F17" i="62"/>
  <c r="F15" i="62"/>
  <c r="F13" i="62"/>
  <c r="E19" i="62"/>
  <c r="E17" i="62"/>
  <c r="E15" i="62"/>
  <c r="E13" i="62"/>
  <c r="E9" i="62"/>
  <c r="F14" i="62"/>
  <c r="E18" i="62"/>
  <c r="E14" i="62"/>
  <c r="E8" i="62"/>
  <c r="G16" i="62"/>
  <c r="G26" i="62"/>
  <c r="H14" i="62"/>
  <c r="G19" i="62" l="1"/>
  <c r="G13" i="62"/>
  <c r="G15" i="62"/>
  <c r="H26" i="62"/>
  <c r="H13" i="62"/>
  <c r="G20" i="62"/>
  <c r="G17" i="62"/>
  <c r="G18" i="62"/>
  <c r="I8" i="62"/>
  <c r="H18" i="62"/>
  <c r="I9" i="62"/>
  <c r="H20" i="62"/>
  <c r="H17" i="62"/>
  <c r="G27" i="62"/>
  <c r="H16" i="62"/>
  <c r="H28" i="62"/>
  <c r="G24" i="62"/>
  <c r="H19" i="62"/>
  <c r="H15" i="62"/>
  <c r="I10" i="62"/>
  <c r="G14" i="62"/>
  <c r="D38" i="62"/>
  <c r="H25" i="62"/>
  <c r="J55" i="62"/>
  <c r="I38" i="62"/>
  <c r="K45" i="62"/>
  <c r="J38" i="62"/>
  <c r="J54" i="62" l="1"/>
  <c r="J53" i="62" l="1"/>
  <c r="J56" i="62" s="1"/>
  <c r="J8" i="62" l="1"/>
  <c r="G23" i="62" l="1"/>
  <c r="J13" i="62"/>
  <c r="J23" i="62" l="1"/>
  <c r="J42" i="62" l="1"/>
  <c r="J46" i="62" s="1"/>
  <c r="K10" i="62" l="1"/>
  <c r="K9" i="62"/>
  <c r="J50" i="62"/>
  <c r="K16" i="62"/>
  <c r="K34" i="62"/>
  <c r="K26" i="62"/>
  <c r="K17" i="62"/>
  <c r="K13" i="62"/>
  <c r="K35" i="62"/>
  <c r="K27" i="62"/>
  <c r="K36" i="62"/>
  <c r="K28" i="62"/>
  <c r="K19" i="62"/>
  <c r="K15" i="62"/>
  <c r="K14" i="62"/>
  <c r="K37" i="62"/>
  <c r="K18" i="62"/>
  <c r="K23" i="62"/>
  <c r="K39" i="62"/>
  <c r="K20" i="62"/>
  <c r="K24" i="62"/>
  <c r="K33" i="62"/>
  <c r="K25" i="62"/>
  <c r="K8" i="62"/>
  <c r="J60" i="62"/>
  <c r="J61" i="62"/>
  <c r="J59" i="62" l="1"/>
  <c r="K63" i="62"/>
  <c r="K57" i="62" l="1"/>
  <c r="K49" i="62"/>
  <c r="K56" i="62"/>
  <c r="K53" i="62"/>
  <c r="K54" i="62"/>
  <c r="K55" i="62"/>
</calcChain>
</file>

<file path=xl/sharedStrings.xml><?xml version="1.0" encoding="utf-8"?>
<sst xmlns="http://schemas.openxmlformats.org/spreadsheetml/2006/main" count="633" uniqueCount="287">
  <si>
    <t>Total</t>
  </si>
  <si>
    <t>TOTAL</t>
  </si>
  <si>
    <t>Rates</t>
  </si>
  <si>
    <t>Deprivation</t>
  </si>
  <si>
    <t>Lump Sum</t>
  </si>
  <si>
    <t>FSM</t>
  </si>
  <si>
    <t>URN</t>
  </si>
  <si>
    <t>Contingencies</t>
  </si>
  <si>
    <t>De-delegation</t>
  </si>
  <si>
    <t>AWPU</t>
  </si>
  <si>
    <t>Behaviour Support Services</t>
  </si>
  <si>
    <t>Support for minority ethnic pupils</t>
  </si>
  <si>
    <t xml:space="preserve">Facilities Time </t>
  </si>
  <si>
    <t>Pupil Led Factors</t>
  </si>
  <si>
    <t>Secondary</t>
  </si>
  <si>
    <t>1) Basic Entitlement
Age Weighted Pupil Unit (AWPU)</t>
  </si>
  <si>
    <t>Pupil Units</t>
  </si>
  <si>
    <t xml:space="preserve">Description </t>
  </si>
  <si>
    <t>Amount per pupil</t>
  </si>
  <si>
    <t xml:space="preserve">Sub Total </t>
  </si>
  <si>
    <t xml:space="preserve">Total </t>
  </si>
  <si>
    <t>Proportion of total pre MFG  funding (%)</t>
  </si>
  <si>
    <t>Free School Meals Eligibility</t>
  </si>
  <si>
    <t>Primary (Years R-6)</t>
  </si>
  <si>
    <t>Insurance</t>
  </si>
  <si>
    <t>Key Stage 3  (Years 7-9)</t>
  </si>
  <si>
    <t>Key Stage 4 (Years 10-11)</t>
  </si>
  <si>
    <t>Staff costs  supply cover</t>
  </si>
  <si>
    <t xml:space="preserve">Primary amount per pupil </t>
  </si>
  <si>
    <t xml:space="preserve">Secondary amount per pupil </t>
  </si>
  <si>
    <t>Eligible proportion of primary NOR</t>
  </si>
  <si>
    <t>Eligible proportion of secondary NOR</t>
  </si>
  <si>
    <t>Support to underperforming ethnic minority groups and bilingual learners</t>
  </si>
  <si>
    <t>Behaviour support services</t>
  </si>
  <si>
    <t>2) Deprivation</t>
  </si>
  <si>
    <t>Museum and Library Services</t>
  </si>
  <si>
    <t>FSM Ever 6</t>
  </si>
  <si>
    <t>Additional school improvement services</t>
  </si>
  <si>
    <t>IDACI Band F</t>
  </si>
  <si>
    <t>IDACI Band E</t>
  </si>
  <si>
    <t>IDACI Band D</t>
  </si>
  <si>
    <t>IDACI Band C</t>
  </si>
  <si>
    <t>IDACI Band B</t>
  </si>
  <si>
    <t>IDACI Band A</t>
  </si>
  <si>
    <t>3) Looked After Children (LAC)</t>
  </si>
  <si>
    <t>4 English as an Additional Language (EAL)</t>
  </si>
  <si>
    <t>5) Mobility</t>
  </si>
  <si>
    <t>Pupils starting school outside of normal entry dates</t>
  </si>
  <si>
    <t xml:space="preserve">Licences/subscriptions </t>
  </si>
  <si>
    <t>Total De delegation</t>
  </si>
  <si>
    <t>6) Prior attainment</t>
  </si>
  <si>
    <t>Primary Low prior attainment</t>
  </si>
  <si>
    <t>Primary</t>
  </si>
  <si>
    <t>Secondary pupils not achieving (KS2 English or Maths)</t>
  </si>
  <si>
    <t>Other Factors</t>
  </si>
  <si>
    <t>Factor</t>
  </si>
  <si>
    <t>Total (£)</t>
  </si>
  <si>
    <t>7) Lump Sum</t>
  </si>
  <si>
    <t>8) Sparsity Factor</t>
  </si>
  <si>
    <t>9) Fringe Payments</t>
  </si>
  <si>
    <t>10) Split Sites</t>
  </si>
  <si>
    <t>12) PFI funding</t>
  </si>
  <si>
    <t>13 ) Exceptional circumstances (can only be used with prior agreement of ESFA)</t>
  </si>
  <si>
    <t>Total Funding for Schools Block Formula (excluding minimum per pupil funding level, funding floor protection and MFG Funding Total) (£)</t>
  </si>
  <si>
    <t>14) Additional funding to meet minimum per pupil funding level</t>
  </si>
  <si>
    <t>Total Funding for Schools Block Formula (excluding MFG Funding Total) (£)</t>
  </si>
  <si>
    <t>Total Funding For Schools Block Formula (£)</t>
  </si>
  <si>
    <t>Education functions for maintained schools</t>
  </si>
  <si>
    <t>Total Funding For Schools Block Formula (after deduction of de delegation and education functions) (£)</t>
  </si>
  <si>
    <t>% Distributed through Basic Entitlement</t>
  </si>
  <si>
    <t>% Pupil Led Funding</t>
  </si>
  <si>
    <t>LAESTAB</t>
  </si>
  <si>
    <t>School Name</t>
  </si>
  <si>
    <t>NOR
(from Adjusted Factors column O)</t>
  </si>
  <si>
    <t>NOR Primary
(from Adjusted Factors column P)</t>
  </si>
  <si>
    <t>NOR Secondary
(from Adjusted Factors column S)</t>
  </si>
  <si>
    <t>Basic Entitlement (Primary)</t>
  </si>
  <si>
    <t>Basic Entitlement (KS3)</t>
  </si>
  <si>
    <t>Basic Entitlement (KS4)</t>
  </si>
  <si>
    <t>Free School Meals 
(Primary)</t>
  </si>
  <si>
    <t>Free School Meals
(Secondary)</t>
  </si>
  <si>
    <t>Free School Meals Ever 6
(Primary)</t>
  </si>
  <si>
    <t>Free School Meals Ever 6
(Secondary)</t>
  </si>
  <si>
    <t>IDACI (P F)</t>
  </si>
  <si>
    <t>IDACI (P E)</t>
  </si>
  <si>
    <t>IDACI (P D)</t>
  </si>
  <si>
    <t>IDACI (P C)</t>
  </si>
  <si>
    <t>IDACI (P B)</t>
  </si>
  <si>
    <t>IDACI (P A)</t>
  </si>
  <si>
    <t>IDACI (S F)</t>
  </si>
  <si>
    <t>IDACI (S E)</t>
  </si>
  <si>
    <t>IDACI (S D)</t>
  </si>
  <si>
    <t>IDACI (S C)</t>
  </si>
  <si>
    <t>IDACI (S B)</t>
  </si>
  <si>
    <t>IDACI (S A)</t>
  </si>
  <si>
    <t>EAL (P)</t>
  </si>
  <si>
    <t>EAL (S)</t>
  </si>
  <si>
    <t>LAC</t>
  </si>
  <si>
    <t>Low Attainment (P)</t>
  </si>
  <si>
    <t>Low Attainment (S)</t>
  </si>
  <si>
    <t>Mobility (P)</t>
  </si>
  <si>
    <t>Mobility (S)</t>
  </si>
  <si>
    <t>Sparsity Funding</t>
  </si>
  <si>
    <t>London Fringe</t>
  </si>
  <si>
    <t>Split Sites</t>
  </si>
  <si>
    <t>PFI</t>
  </si>
  <si>
    <t>19-20 Approved Exceptional  Circumstance 1:
Reserved for Additional lump sum for schools amalgamated during  FY18-19</t>
  </si>
  <si>
    <t>19-20 Approved Exceptional  Circumstance 2:
Reserved for additional sparsity lump sum</t>
  </si>
  <si>
    <t>19-20 Approved Exceptional  Circumstance 3</t>
  </si>
  <si>
    <t>19-20 Approved Exceptional  Circumstance 4</t>
  </si>
  <si>
    <t>19-20 Approved Exceptional  Circumstance 5</t>
  </si>
  <si>
    <t>19-20 Approved Exceptional  Circumstance 6</t>
  </si>
  <si>
    <t>19-20 Approved Exceptional  Circumstance 7</t>
  </si>
  <si>
    <t>Basic Entitlement Total</t>
  </si>
  <si>
    <t>AEN Total</t>
  </si>
  <si>
    <t>School Factors total</t>
  </si>
  <si>
    <t>Notional SEN Budget</t>
  </si>
  <si>
    <t>Total Allocation</t>
  </si>
  <si>
    <t>Minimum per pupil funding: adjusted total allocation (excluding selected premises costs)</t>
  </si>
  <si>
    <t>Minimum per pupil funding: minimum per pupil rate</t>
  </si>
  <si>
    <t>Minimum per pupil funding: minimum funding level</t>
  </si>
  <si>
    <t>Minimum per pupil funding: additional funding to meet the primary minimum funding level</t>
  </si>
  <si>
    <t>Minimum per pupil funding: additional funding to meet the secondary minimum funding level</t>
  </si>
  <si>
    <t>Total allocation including minimum funding level adjustment</t>
  </si>
  <si>
    <t>Primary Funding</t>
  </si>
  <si>
    <t>Secondary Funding</t>
  </si>
  <si>
    <t>19-20 MFG budget using minimum funding level and funding floor protection</t>
  </si>
  <si>
    <t>Minimum allocation after capping/scaling</t>
  </si>
  <si>
    <t>19-20 MFG Budget</t>
  </si>
  <si>
    <t>19-20 MFG Unit Value</t>
  </si>
  <si>
    <t>18-19 MFG Unit Value</t>
  </si>
  <si>
    <t>MFG % change</t>
  </si>
  <si>
    <t>MFG Value adjustment</t>
  </si>
  <si>
    <t>19-20 MFG Adjustment</t>
  </si>
  <si>
    <t>19-20 Post MFG Budget</t>
  </si>
  <si>
    <t>Minimum per pupil funding: post MFG minimum funding per pupil rate</t>
  </si>
  <si>
    <t>Minimum per pupil funding: per pupil rate is greater than or equal to the minimum entered on the Proforma sheet?</t>
  </si>
  <si>
    <t>19-20 Post MFG per pupil Budget</t>
  </si>
  <si>
    <t xml:space="preserve">Year on year % Change
</t>
  </si>
  <si>
    <t>Post De-delegation budget</t>
  </si>
  <si>
    <t>Post De-delegation and Education functions budget</t>
  </si>
  <si>
    <t>Wavendon Gate School</t>
  </si>
  <si>
    <t>Y</t>
  </si>
  <si>
    <t>Merebrook Infant School</t>
  </si>
  <si>
    <t>Portfields Primary School</t>
  </si>
  <si>
    <t>Brooksward School</t>
  </si>
  <si>
    <t>Howe Park School</t>
  </si>
  <si>
    <t>Long Meadow School</t>
  </si>
  <si>
    <t>Castlethorpe First School</t>
  </si>
  <si>
    <t>Broughton Fields Primary School</t>
  </si>
  <si>
    <t>Hanslope Primary School</t>
  </si>
  <si>
    <t>Haversham Village School</t>
  </si>
  <si>
    <t>Oldbrook First School</t>
  </si>
  <si>
    <t>Lavendon School</t>
  </si>
  <si>
    <t>Russell Street School</t>
  </si>
  <si>
    <t>Bushfield School</t>
  </si>
  <si>
    <t>Wyvern School</t>
  </si>
  <si>
    <t>Holne Chase Primary School</t>
  </si>
  <si>
    <t>Barleyhurst Park Primary</t>
  </si>
  <si>
    <t>Pepper Hill School</t>
  </si>
  <si>
    <t>Greenleys First School</t>
  </si>
  <si>
    <t>Langland Community School</t>
  </si>
  <si>
    <t>Falconhurst School</t>
  </si>
  <si>
    <t>Moorland Primary School</t>
  </si>
  <si>
    <t>Southwood School</t>
  </si>
  <si>
    <t>Stanton School</t>
  </si>
  <si>
    <t>Great Linford Primary School</t>
  </si>
  <si>
    <t>Greenleys Junior School</t>
  </si>
  <si>
    <t>Bradwell Village School</t>
  </si>
  <si>
    <t>Downs Barn School</t>
  </si>
  <si>
    <t>Germander Park School</t>
  </si>
  <si>
    <t>The Willows School and Early Years Centre</t>
  </si>
  <si>
    <t>Priory Common School</t>
  </si>
  <si>
    <t>Giffard Park Primary School</t>
  </si>
  <si>
    <t>Heelands School</t>
  </si>
  <si>
    <t>Ashbrook School</t>
  </si>
  <si>
    <t>Summerfield School</t>
  </si>
  <si>
    <t>Willen Primary School</t>
  </si>
  <si>
    <t>Holmwood School</t>
  </si>
  <si>
    <t>Caroline Haslett Primary School</t>
  </si>
  <si>
    <t>Green Park School</t>
  </si>
  <si>
    <t>Cedars Primary School</t>
  </si>
  <si>
    <t>Glastonbury Thorn School</t>
  </si>
  <si>
    <t>Abbeys Primary School</t>
  </si>
  <si>
    <t>Drayton Park School</t>
  </si>
  <si>
    <t>Emerson Valley School</t>
  </si>
  <si>
    <t>Loughton Manor First School</t>
  </si>
  <si>
    <t>Cold Harbour Church of England School</t>
  </si>
  <si>
    <t>Newton Blossomville Church of England School</t>
  </si>
  <si>
    <t>North Crawley CofE School</t>
  </si>
  <si>
    <t>Sherington Church of England School</t>
  </si>
  <si>
    <t>Stoke Goldington Church of England School</t>
  </si>
  <si>
    <t>St Mary's Wavendon CofE Primary</t>
  </si>
  <si>
    <t>St Andrew's CofE Infant School</t>
  </si>
  <si>
    <t>St Mary and St Giles Church of England School</t>
  </si>
  <si>
    <t>St Thomas Aquinas Catholic Primary School</t>
  </si>
  <si>
    <t>Giles Brook Primary School</t>
  </si>
  <si>
    <t>Bishop Parker Catholic School</t>
  </si>
  <si>
    <t>St Monica's Catholic Primary School</t>
  </si>
  <si>
    <t>St Mary Magdalene Catholic Primary School</t>
  </si>
  <si>
    <t>St Bernadette's Catholic Primary School</t>
  </si>
  <si>
    <t>Bow Brickhill CofE VA Primary School</t>
  </si>
  <si>
    <t>Tickford Park Primary School</t>
  </si>
  <si>
    <t>Newton Leys Primary School</t>
  </si>
  <si>
    <t>Brooklands Farm Primary School</t>
  </si>
  <si>
    <t>Priory Rise School</t>
  </si>
  <si>
    <t>St Paul's Catholic School</t>
  </si>
  <si>
    <t>The Radcliffe School</t>
  </si>
  <si>
    <t>Chestnuts Primary School</t>
  </si>
  <si>
    <t>Jubilee Wood Primary School</t>
  </si>
  <si>
    <t>Monkston Primary School</t>
  </si>
  <si>
    <t>Middleton Primary School</t>
  </si>
  <si>
    <t>Charles Warren Academy</t>
  </si>
  <si>
    <t>Orchard Academy</t>
  </si>
  <si>
    <t>New Chapter Primary School</t>
  </si>
  <si>
    <t>Whitehouse Primary School</t>
  </si>
  <si>
    <t>Fairfields Primary School</t>
  </si>
  <si>
    <t>Knowles Primary School</t>
  </si>
  <si>
    <t>New Bradwell Primary School</t>
  </si>
  <si>
    <t>Olney Infant Academy</t>
  </si>
  <si>
    <t>The Premier Academy</t>
  </si>
  <si>
    <t>Water Hall Primary School</t>
  </si>
  <si>
    <t>Olney Middle School</t>
  </si>
  <si>
    <t>Shepherdswell Academy</t>
  </si>
  <si>
    <t>Heronsgate School</t>
  </si>
  <si>
    <t>Loughton School</t>
  </si>
  <si>
    <t>Kents Hill School</t>
  </si>
  <si>
    <t>Oxley Park Academy</t>
  </si>
  <si>
    <t>Two Mile Ash School</t>
  </si>
  <si>
    <t>Rickley Park Primary School</t>
  </si>
  <si>
    <t>Walton High</t>
  </si>
  <si>
    <t>Sir Herbert Leon Academy</t>
  </si>
  <si>
    <t>Lord Grey Academy</t>
  </si>
  <si>
    <t>Ousedale School</t>
  </si>
  <si>
    <t>Shenley Brook End School</t>
  </si>
  <si>
    <t>The Hazeley Academy</t>
  </si>
  <si>
    <t>Denbigh School</t>
  </si>
  <si>
    <t>The Milton Keynes Academy</t>
  </si>
  <si>
    <t>Kents Hill Park all-through school</t>
  </si>
  <si>
    <t>Oakgrove School</t>
  </si>
  <si>
    <t>Heronshaw School</t>
  </si>
  <si>
    <t>EAL 3 Primary</t>
  </si>
  <si>
    <t>EAL 3 Secondary</t>
  </si>
  <si>
    <t>11) Total 19-20 Rates (sum of 19-20 Rates and 18-19 Rates adjustment. Please see breakdown below)</t>
  </si>
  <si>
    <t>19-20 Rates</t>
  </si>
  <si>
    <t>18-19 Rates adjustment</t>
  </si>
  <si>
    <t>Other Adjustment to 18-19 Budget shares</t>
  </si>
  <si>
    <t>MFG Funding Total</t>
  </si>
  <si>
    <t>KS3</t>
  </si>
  <si>
    <t>KS4</t>
  </si>
  <si>
    <t>KS2</t>
  </si>
  <si>
    <t>Wood End Infant &amp; Pre-School</t>
  </si>
  <si>
    <t>Christ the Sower Ecumenical Primary School</t>
  </si>
  <si>
    <t>Stantonbury International</t>
  </si>
  <si>
    <t>Watling Academy</t>
  </si>
  <si>
    <t>LAC X March 19</t>
  </si>
  <si>
    <t>15) Minimum Funding Guarantee (gains may be capped above a specific ceiling and/or scaled)</t>
  </si>
  <si>
    <t>Less Funding to be dedelegated from the above budget</t>
  </si>
  <si>
    <t>Rates Adj</t>
  </si>
  <si>
    <t>Select school here</t>
  </si>
  <si>
    <t>APT AWPU</t>
  </si>
  <si>
    <t>Sub</t>
  </si>
  <si>
    <t>Amount Per Pupil</t>
  </si>
  <si>
    <t>FSM - Primary</t>
  </si>
  <si>
    <t>FSM - Secondary</t>
  </si>
  <si>
    <t>FSM Ever 6 - Primary</t>
  </si>
  <si>
    <t>FSM Ever 6 - Secondary</t>
  </si>
  <si>
    <t>IDACI Band F - Primary</t>
  </si>
  <si>
    <t>IDACI Band F - Secondary</t>
  </si>
  <si>
    <t>IDACI Band E - Primary</t>
  </si>
  <si>
    <t>IDACI Band E - Secondary</t>
  </si>
  <si>
    <t>IDACI Band D - Primary</t>
  </si>
  <si>
    <t>IDACI Band D - Secondary</t>
  </si>
  <si>
    <t>IDACI Band C - Primary</t>
  </si>
  <si>
    <t>IDACI Band C - Secondary</t>
  </si>
  <si>
    <t>IDACI Band B - Primary</t>
  </si>
  <si>
    <t>IDACI Band B - Secondary</t>
  </si>
  <si>
    <t>IDACI Band A - Primary</t>
  </si>
  <si>
    <t>IDACI Band A - Secondary</t>
  </si>
  <si>
    <t>EAL 3 - Primary</t>
  </si>
  <si>
    <t>EAL - Secondary</t>
  </si>
  <si>
    <t>Mobility - Primary</t>
  </si>
  <si>
    <t>Mobility - Secondary</t>
  </si>
  <si>
    <t>Prior Attainment - Primary</t>
  </si>
  <si>
    <t>Prior Attainment - Secondary</t>
  </si>
  <si>
    <t>Notional SEN - for information only</t>
  </si>
  <si>
    <t>FINAL SCHOOL BUDGET SHARE - 2020/2021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</si>
</sst>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0.0%"/>
    <numFmt numFmtId="165" formatCode="_(* #,##0.00_);_(* \(#,##0.00\);_(* &quot;-&quot;??_);_(@_)"/>
    <numFmt numFmtId="166" formatCode="&quot;£&quot;#,##0_);\(&quot;£&quot;#,##0\)"/>
    <numFmt numFmtId="167" formatCode="_(&quot;£&quot;* #,##0.00_);_(&quot;£&quot;* \(#,##0.00\);_(&quot;£&quot;* &quot;-&quot;??_);_(@_)"/>
    <numFmt numFmtId="168" formatCode="&quot;£&quot;#,##0.00"/>
    <numFmt numFmtId="169" formatCode="&quot;£&quot;#,##0"/>
    <numFmt numFmtId="170" formatCode="&quot;£&quot;#,##0.00_);[Red]\(&quot;£&quot;#,##0.00\)"/>
    <numFmt numFmtId="171" formatCode="&quot;£&quot;#,##0_);[Red]\(&quot;£&quot;#,##0\)"/>
    <numFmt numFmtId="172" formatCode="#,##0_ ;\-#,##0\ "/>
    <numFmt numFmtId="173" formatCode="&quot;£&quot;#,##0_)"/>
  </numFmts>
  <fonts count="19" x14ac:knownFonts="1">
    <font>
      <sz val="10"/>
      <name val="Arial"/>
    </font>
    <font>
      <sz val="12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25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3" fillId="0" borderId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17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255">
    <xf numFmtId="0" fontId="0" fillId="0" borderId="0" xfId="0"/>
    <xf numFmtId="0" fontId="2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0" fontId="0" fillId="2" borderId="0" xfId="0" applyFill="1"/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3" borderId="0" xfId="0" applyFill="1"/>
    <xf numFmtId="0" fontId="0" fillId="6" borderId="0" xfId="0" applyFill="1"/>
    <xf numFmtId="0" fontId="0" fillId="12" borderId="0" xfId="0" applyFill="1"/>
    <xf numFmtId="0" fontId="0" fillId="4" borderId="0" xfId="0" applyFill="1"/>
    <xf numFmtId="0" fontId="0" fillId="13" borderId="0" xfId="0" applyFill="1"/>
    <xf numFmtId="0" fontId="0" fillId="14" borderId="0" xfId="0" applyFill="1"/>
    <xf numFmtId="0" fontId="8" fillId="9" borderId="4" xfId="2" applyFont="1" applyFill="1" applyBorder="1" applyAlignment="1" applyProtection="1">
      <alignment horizontal="center" vertical="center"/>
    </xf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left"/>
    </xf>
    <xf numFmtId="0" fontId="3" fillId="7" borderId="0" xfId="0" applyFont="1" applyFill="1" applyBorder="1" applyProtection="1"/>
    <xf numFmtId="0" fontId="0" fillId="7" borderId="0" xfId="0" applyFill="1" applyBorder="1" applyProtection="1"/>
    <xf numFmtId="0" fontId="0" fillId="7" borderId="0" xfId="0" applyFill="1" applyProtection="1"/>
    <xf numFmtId="0" fontId="3" fillId="7" borderId="0" xfId="0" applyFont="1" applyFill="1" applyProtection="1"/>
    <xf numFmtId="0" fontId="3" fillId="7" borderId="0" xfId="0" applyFont="1" applyFill="1" applyBorder="1" applyAlignment="1" applyProtection="1">
      <alignment horizontal="left"/>
    </xf>
    <xf numFmtId="0" fontId="3" fillId="7" borderId="0" xfId="0" applyFont="1" applyFill="1" applyBorder="1" applyAlignment="1" applyProtection="1">
      <alignment horizontal="center"/>
    </xf>
    <xf numFmtId="0" fontId="7" fillId="7" borderId="0" xfId="0" applyFont="1" applyFill="1" applyBorder="1" applyProtection="1"/>
    <xf numFmtId="0" fontId="9" fillId="7" borderId="0" xfId="0" applyFont="1" applyFill="1" applyBorder="1" applyAlignment="1" applyProtection="1">
      <alignment horizontal="center" vertical="center"/>
    </xf>
    <xf numFmtId="0" fontId="10" fillId="7" borderId="0" xfId="0" applyFont="1" applyFill="1" applyBorder="1" applyAlignment="1" applyProtection="1">
      <alignment horizontal="center" vertical="center"/>
    </xf>
    <xf numFmtId="0" fontId="0" fillId="7" borderId="0" xfId="0" applyFill="1" applyAlignment="1" applyProtection="1">
      <alignment vertical="center"/>
    </xf>
    <xf numFmtId="0" fontId="3" fillId="7" borderId="0" xfId="0" applyFont="1" applyFill="1" applyBorder="1" applyAlignment="1" applyProtection="1">
      <alignment vertical="center"/>
    </xf>
    <xf numFmtId="0" fontId="11" fillId="7" borderId="0" xfId="2" applyFont="1" applyFill="1" applyBorder="1" applyAlignment="1" applyProtection="1">
      <alignment horizontal="left" vertical="center"/>
    </xf>
    <xf numFmtId="0" fontId="5" fillId="7" borderId="0" xfId="2" applyFont="1" applyFill="1" applyBorder="1" applyAlignment="1" applyProtection="1">
      <alignment horizontal="center" vertical="center"/>
    </xf>
    <xf numFmtId="0" fontId="12" fillId="7" borderId="0" xfId="0" applyFont="1" applyFill="1" applyBorder="1" applyAlignment="1" applyProtection="1">
      <alignment vertical="center"/>
    </xf>
    <xf numFmtId="0" fontId="5" fillId="7" borderId="0" xfId="2" applyFont="1" applyFill="1" applyBorder="1" applyAlignment="1" applyProtection="1">
      <alignment vertical="center"/>
    </xf>
    <xf numFmtId="0" fontId="0" fillId="7" borderId="0" xfId="0" applyFill="1" applyBorder="1" applyAlignment="1" applyProtection="1">
      <alignment vertical="center"/>
    </xf>
    <xf numFmtId="0" fontId="6" fillId="7" borderId="4" xfId="2" applyFont="1" applyFill="1" applyBorder="1" applyAlignment="1" applyProtection="1">
      <alignment horizontal="center" vertical="center" wrapText="1"/>
    </xf>
    <xf numFmtId="0" fontId="3" fillId="7" borderId="20" xfId="2" applyFont="1" applyFill="1" applyBorder="1" applyAlignment="1" applyProtection="1">
      <alignment horizontal="left" vertical="center" wrapText="1"/>
    </xf>
    <xf numFmtId="169" fontId="3" fillId="0" borderId="12" xfId="2" applyNumberFormat="1" applyFont="1" applyFill="1" applyBorder="1" applyAlignment="1" applyProtection="1">
      <alignment horizontal="center" vertical="center" wrapText="1"/>
    </xf>
    <xf numFmtId="10" fontId="3" fillId="5" borderId="11" xfId="1" applyNumberFormat="1" applyFont="1" applyFill="1" applyBorder="1" applyAlignment="1" applyProtection="1">
      <alignment horizontal="center" vertical="center"/>
    </xf>
    <xf numFmtId="0" fontId="14" fillId="7" borderId="0" xfId="0" applyFont="1" applyFill="1" applyProtection="1"/>
    <xf numFmtId="0" fontId="3" fillId="7" borderId="2" xfId="2" applyFont="1" applyFill="1" applyBorder="1" applyAlignment="1" applyProtection="1">
      <alignment horizontal="left" vertical="center" wrapText="1"/>
    </xf>
    <xf numFmtId="169" fontId="3" fillId="0" borderId="19" xfId="2" applyNumberFormat="1" applyFont="1" applyFill="1" applyBorder="1" applyAlignment="1" applyProtection="1">
      <alignment horizontal="center" vertical="center" wrapText="1"/>
    </xf>
    <xf numFmtId="10" fontId="3" fillId="5" borderId="18" xfId="1" applyNumberFormat="1" applyFont="1" applyFill="1" applyBorder="1" applyAlignment="1" applyProtection="1">
      <alignment horizontal="center" vertical="center"/>
    </xf>
    <xf numFmtId="0" fontId="3" fillId="7" borderId="26" xfId="2" applyFont="1" applyFill="1" applyBorder="1" applyAlignment="1" applyProtection="1">
      <alignment horizontal="left" vertical="center" wrapText="1"/>
    </xf>
    <xf numFmtId="169" fontId="3" fillId="0" borderId="30" xfId="2" applyNumberFormat="1" applyFont="1" applyFill="1" applyBorder="1" applyAlignment="1" applyProtection="1">
      <alignment horizontal="center" vertical="center" wrapText="1"/>
    </xf>
    <xf numFmtId="10" fontId="3" fillId="5" borderId="32" xfId="1" applyNumberFormat="1" applyFont="1" applyFill="1" applyBorder="1" applyAlignment="1" applyProtection="1">
      <alignment horizontal="center" vertical="center"/>
    </xf>
    <xf numFmtId="170" fontId="3" fillId="0" borderId="22" xfId="2" applyNumberFormat="1" applyFont="1" applyFill="1" applyBorder="1" applyAlignment="1" applyProtection="1">
      <alignment horizontal="left" vertical="center"/>
    </xf>
    <xf numFmtId="168" fontId="3" fillId="11" borderId="9" xfId="2" applyNumberFormat="1" applyFont="1" applyFill="1" applyBorder="1" applyAlignment="1" applyProtection="1">
      <alignment horizontal="center" vertical="center"/>
    </xf>
    <xf numFmtId="168" fontId="3" fillId="11" borderId="38" xfId="2" applyNumberFormat="1" applyFont="1" applyFill="1" applyBorder="1" applyAlignment="1" applyProtection="1">
      <alignment horizontal="center" vertical="center"/>
    </xf>
    <xf numFmtId="4" fontId="3" fillId="0" borderId="39" xfId="7" applyNumberFormat="1" applyFont="1" applyFill="1" applyBorder="1" applyAlignment="1" applyProtection="1">
      <alignment horizontal="center" vertical="center" wrapText="1"/>
    </xf>
    <xf numFmtId="4" fontId="3" fillId="0" borderId="10" xfId="7" applyNumberFormat="1" applyFont="1" applyFill="1" applyBorder="1" applyAlignment="1" applyProtection="1">
      <alignment horizontal="center" vertical="center" wrapText="1"/>
    </xf>
    <xf numFmtId="169" fontId="3" fillId="0" borderId="11" xfId="2" applyNumberFormat="1" applyFont="1" applyFill="1" applyBorder="1" applyAlignment="1" applyProtection="1">
      <alignment horizontal="center" vertical="center" wrapText="1"/>
    </xf>
    <xf numFmtId="10" fontId="3" fillId="5" borderId="40" xfId="1" applyNumberFormat="1" applyFont="1" applyFill="1" applyBorder="1" applyAlignment="1" applyProtection="1">
      <alignment horizontal="center" vertical="center"/>
    </xf>
    <xf numFmtId="170" fontId="3" fillId="0" borderId="25" xfId="2" applyNumberFormat="1" applyFont="1" applyFill="1" applyBorder="1" applyAlignment="1" applyProtection="1">
      <alignment horizontal="left" vertical="center"/>
    </xf>
    <xf numFmtId="168" fontId="3" fillId="11" borderId="23" xfId="2" applyNumberFormat="1" applyFont="1" applyFill="1" applyBorder="1" applyAlignment="1" applyProtection="1">
      <alignment horizontal="center" vertical="center"/>
    </xf>
    <xf numFmtId="168" fontId="3" fillId="11" borderId="24" xfId="2" applyNumberFormat="1" applyFont="1" applyFill="1" applyBorder="1" applyAlignment="1" applyProtection="1">
      <alignment horizontal="center" vertical="center"/>
    </xf>
    <xf numFmtId="4" fontId="3" fillId="0" borderId="23" xfId="7" applyNumberFormat="1" applyFont="1" applyFill="1" applyBorder="1" applyAlignment="1" applyProtection="1">
      <alignment horizontal="center" vertical="center"/>
    </xf>
    <xf numFmtId="169" fontId="3" fillId="0" borderId="18" xfId="2" applyNumberFormat="1" applyFont="1" applyFill="1" applyBorder="1" applyAlignment="1" applyProtection="1">
      <alignment horizontal="center" vertical="center" wrapText="1"/>
    </xf>
    <xf numFmtId="0" fontId="3" fillId="7" borderId="25" xfId="2" applyFont="1" applyFill="1" applyBorder="1" applyAlignment="1" applyProtection="1">
      <alignment horizontal="left" vertical="center" wrapText="1"/>
    </xf>
    <xf numFmtId="4" fontId="3" fillId="0" borderId="39" xfId="7" applyNumberFormat="1" applyFont="1" applyFill="1" applyBorder="1" applyAlignment="1" applyProtection="1">
      <alignment horizontal="center" vertical="center"/>
    </xf>
    <xf numFmtId="0" fontId="4" fillId="7" borderId="0" xfId="0" applyFont="1" applyFill="1" applyBorder="1" applyProtection="1"/>
    <xf numFmtId="0" fontId="4" fillId="7" borderId="0" xfId="0" applyFont="1" applyFill="1" applyProtection="1"/>
    <xf numFmtId="0" fontId="3" fillId="7" borderId="29" xfId="2" applyFont="1" applyFill="1" applyBorder="1" applyAlignment="1" applyProtection="1">
      <alignment horizontal="left" vertical="center" wrapText="1"/>
    </xf>
    <xf numFmtId="168" fontId="3" fillId="11" borderId="27" xfId="2" applyNumberFormat="1" applyFont="1" applyFill="1" applyBorder="1" applyAlignment="1" applyProtection="1">
      <alignment horizontal="center" vertical="center"/>
    </xf>
    <xf numFmtId="168" fontId="3" fillId="11" borderId="28" xfId="2" applyNumberFormat="1" applyFont="1" applyFill="1" applyBorder="1" applyAlignment="1" applyProtection="1">
      <alignment horizontal="center" vertical="center"/>
    </xf>
    <xf numFmtId="4" fontId="3" fillId="0" borderId="27" xfId="7" applyNumberFormat="1" applyFont="1" applyFill="1" applyBorder="1" applyAlignment="1" applyProtection="1">
      <alignment horizontal="center" vertical="center"/>
    </xf>
    <xf numFmtId="4" fontId="3" fillId="0" borderId="41" xfId="7" applyNumberFormat="1" applyFont="1" applyFill="1" applyBorder="1" applyAlignment="1" applyProtection="1">
      <alignment horizontal="center" vertical="center"/>
    </xf>
    <xf numFmtId="169" fontId="3" fillId="0" borderId="32" xfId="2" applyNumberFormat="1" applyFont="1" applyFill="1" applyBorder="1" applyAlignment="1" applyProtection="1">
      <alignment horizontal="center" vertical="center" wrapText="1"/>
    </xf>
    <xf numFmtId="0" fontId="6" fillId="7" borderId="8" xfId="2" applyFont="1" applyFill="1" applyBorder="1" applyAlignment="1" applyProtection="1">
      <alignment horizontal="center" vertical="center" wrapText="1"/>
    </xf>
    <xf numFmtId="0" fontId="6" fillId="7" borderId="17" xfId="2" applyFont="1" applyFill="1" applyBorder="1" applyAlignment="1" applyProtection="1">
      <alignment horizontal="center" vertical="center" wrapText="1"/>
    </xf>
    <xf numFmtId="0" fontId="3" fillId="7" borderId="4" xfId="2" applyFont="1" applyFill="1" applyBorder="1" applyAlignment="1" applyProtection="1">
      <alignment horizontal="left" vertical="center" wrapText="1"/>
    </xf>
    <xf numFmtId="170" fontId="3" fillId="7" borderId="20" xfId="2" applyNumberFormat="1" applyFont="1" applyFill="1" applyBorder="1" applyAlignment="1" applyProtection="1">
      <alignment horizontal="left" vertical="center"/>
    </xf>
    <xf numFmtId="170" fontId="3" fillId="0" borderId="2" xfId="2" applyNumberFormat="1" applyFont="1" applyFill="1" applyBorder="1" applyAlignment="1" applyProtection="1">
      <alignment horizontal="left" vertical="center"/>
    </xf>
    <xf numFmtId="168" fontId="3" fillId="7" borderId="24" xfId="6" applyNumberFormat="1" applyFont="1" applyFill="1" applyBorder="1" applyAlignment="1" applyProtection="1">
      <alignment horizontal="center" vertical="center"/>
    </xf>
    <xf numFmtId="4" fontId="3" fillId="0" borderId="23" xfId="7" applyNumberFormat="1" applyFont="1" applyFill="1" applyBorder="1" applyAlignment="1" applyProtection="1">
      <alignment horizontal="center" vertical="center" wrapText="1"/>
    </xf>
    <xf numFmtId="10" fontId="3" fillId="5" borderId="42" xfId="1" applyNumberFormat="1" applyFont="1" applyFill="1" applyBorder="1" applyAlignment="1" applyProtection="1">
      <alignment horizontal="center" vertical="center"/>
    </xf>
    <xf numFmtId="0" fontId="15" fillId="7" borderId="0" xfId="0" applyFont="1" applyFill="1" applyProtection="1"/>
    <xf numFmtId="0" fontId="7" fillId="7" borderId="0" xfId="0" applyFont="1" applyFill="1" applyBorder="1" applyAlignment="1" applyProtection="1">
      <alignment vertical="center"/>
    </xf>
    <xf numFmtId="0" fontId="10" fillId="7" borderId="0" xfId="0" applyFont="1" applyFill="1" applyBorder="1" applyProtection="1"/>
    <xf numFmtId="169" fontId="10" fillId="7" borderId="0" xfId="0" applyNumberFormat="1" applyFont="1" applyFill="1" applyBorder="1" applyProtection="1"/>
    <xf numFmtId="168" fontId="3" fillId="7" borderId="23" xfId="6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Protection="1"/>
    <xf numFmtId="0" fontId="15" fillId="0" borderId="0" xfId="0" applyFont="1" applyFill="1" applyProtection="1"/>
    <xf numFmtId="0" fontId="4" fillId="0" borderId="0" xfId="0" applyFont="1" applyFill="1" applyProtection="1"/>
    <xf numFmtId="0" fontId="10" fillId="0" borderId="0" xfId="0" applyFont="1" applyFill="1" applyBorder="1" applyProtection="1"/>
    <xf numFmtId="0" fontId="14" fillId="0" borderId="0" xfId="0" applyFont="1" applyFill="1" applyProtection="1"/>
    <xf numFmtId="0" fontId="3" fillId="7" borderId="15" xfId="2" applyFont="1" applyFill="1" applyBorder="1" applyAlignment="1" applyProtection="1">
      <alignment horizontal="left" vertical="center" wrapText="1"/>
    </xf>
    <xf numFmtId="4" fontId="3" fillId="0" borderId="27" xfId="7" applyNumberFormat="1" applyFont="1" applyFill="1" applyBorder="1" applyAlignment="1" applyProtection="1">
      <alignment horizontal="center" vertical="center" wrapText="1"/>
    </xf>
    <xf numFmtId="4" fontId="3" fillId="0" borderId="41" xfId="7" applyNumberFormat="1" applyFont="1" applyFill="1" applyBorder="1" applyAlignment="1" applyProtection="1">
      <alignment horizontal="center" vertical="center" wrapText="1"/>
    </xf>
    <xf numFmtId="168" fontId="3" fillId="7" borderId="27" xfId="6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6" fillId="7" borderId="0" xfId="2" applyFont="1" applyFill="1" applyBorder="1" applyAlignment="1" applyProtection="1">
      <alignment horizontal="left" vertical="center" wrapText="1"/>
    </xf>
    <xf numFmtId="0" fontId="3" fillId="7" borderId="0" xfId="2" applyFont="1" applyFill="1" applyBorder="1" applyAlignment="1" applyProtection="1">
      <alignment horizontal="center" vertical="center" wrapText="1"/>
    </xf>
    <xf numFmtId="171" fontId="3" fillId="7" borderId="0" xfId="2" applyNumberFormat="1" applyFont="1" applyFill="1" applyBorder="1" applyAlignment="1" applyProtection="1">
      <alignment horizontal="center" vertical="center" wrapText="1"/>
    </xf>
    <xf numFmtId="172" fontId="3" fillId="7" borderId="0" xfId="7" applyNumberFormat="1" applyFont="1" applyFill="1" applyBorder="1" applyAlignment="1" applyProtection="1">
      <alignment horizontal="center" vertical="center" wrapText="1"/>
    </xf>
    <xf numFmtId="166" fontId="9" fillId="0" borderId="0" xfId="0" applyNumberFormat="1" applyFont="1" applyFill="1" applyBorder="1" applyAlignment="1" applyProtection="1">
      <alignment horizontal="center" vertical="center"/>
    </xf>
    <xf numFmtId="0" fontId="6" fillId="7" borderId="0" xfId="2" applyFont="1" applyFill="1" applyBorder="1" applyAlignment="1" applyProtection="1">
      <alignment horizontal="left" vertical="center"/>
    </xf>
    <xf numFmtId="0" fontId="6" fillId="7" borderId="0" xfId="2" applyFont="1" applyFill="1" applyBorder="1" applyAlignment="1" applyProtection="1">
      <alignment horizontal="center" vertical="center"/>
    </xf>
    <xf numFmtId="0" fontId="6" fillId="7" borderId="0" xfId="2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169" fontId="10" fillId="0" borderId="0" xfId="0" applyNumberFormat="1" applyFont="1" applyFill="1" applyBorder="1" applyAlignment="1" applyProtection="1">
      <alignment vertical="center"/>
    </xf>
    <xf numFmtId="169" fontId="9" fillId="0" borderId="0" xfId="0" applyNumberFormat="1" applyFont="1" applyFill="1" applyBorder="1" applyAlignment="1" applyProtection="1">
      <alignment vertical="center"/>
    </xf>
    <xf numFmtId="0" fontId="14" fillId="7" borderId="0" xfId="0" applyFont="1" applyFill="1" applyAlignment="1" applyProtection="1">
      <alignment vertical="center"/>
    </xf>
    <xf numFmtId="0" fontId="4" fillId="7" borderId="0" xfId="0" applyFont="1" applyFill="1" applyAlignment="1" applyProtection="1">
      <alignment vertical="center"/>
    </xf>
    <xf numFmtId="0" fontId="6" fillId="7" borderId="0" xfId="2" applyFont="1" applyFill="1" applyBorder="1" applyAlignment="1" applyProtection="1">
      <alignment horizontal="left"/>
    </xf>
    <xf numFmtId="0" fontId="6" fillId="7" borderId="0" xfId="2" applyFont="1" applyFill="1" applyBorder="1" applyAlignment="1" applyProtection="1">
      <alignment horizontal="center"/>
    </xf>
    <xf numFmtId="0" fontId="6" fillId="7" borderId="0" xfId="2" applyFont="1" applyFill="1" applyBorder="1" applyAlignment="1" applyProtection="1"/>
    <xf numFmtId="169" fontId="10" fillId="0" borderId="0" xfId="0" applyNumberFormat="1" applyFont="1" applyFill="1" applyBorder="1" applyProtection="1"/>
    <xf numFmtId="169" fontId="9" fillId="0" borderId="0" xfId="0" applyNumberFormat="1" applyFont="1" applyFill="1" applyBorder="1" applyProtection="1"/>
    <xf numFmtId="169" fontId="3" fillId="5" borderId="12" xfId="6" applyNumberFormat="1" applyFont="1" applyFill="1" applyBorder="1" applyAlignment="1" applyProtection="1">
      <alignment horizontal="center" vertical="center" wrapText="1"/>
    </xf>
    <xf numFmtId="10" fontId="3" fillId="5" borderId="12" xfId="1" applyNumberFormat="1" applyFont="1" applyFill="1" applyBorder="1" applyAlignment="1" applyProtection="1">
      <alignment horizontal="center" vertical="center"/>
    </xf>
    <xf numFmtId="169" fontId="3" fillId="5" borderId="19" xfId="6" applyNumberFormat="1" applyFont="1" applyFill="1" applyBorder="1" applyAlignment="1" applyProtection="1">
      <alignment horizontal="center" vertical="center" wrapText="1"/>
    </xf>
    <xf numFmtId="10" fontId="3" fillId="5" borderId="19" xfId="1" applyNumberFormat="1" applyFont="1" applyFill="1" applyBorder="1" applyAlignment="1" applyProtection="1">
      <alignment horizontal="center" vertical="center"/>
    </xf>
    <xf numFmtId="169" fontId="3" fillId="5" borderId="44" xfId="6" applyNumberFormat="1" applyFont="1" applyFill="1" applyBorder="1" applyAlignment="1" applyProtection="1">
      <alignment horizontal="center" vertical="center" wrapText="1"/>
    </xf>
    <xf numFmtId="0" fontId="3" fillId="7" borderId="25" xfId="2" applyFont="1" applyFill="1" applyBorder="1" applyAlignment="1" applyProtection="1">
      <alignment vertical="center" wrapText="1"/>
    </xf>
    <xf numFmtId="0" fontId="3" fillId="7" borderId="47" xfId="2" applyFont="1" applyFill="1" applyBorder="1" applyAlignment="1" applyProtection="1">
      <alignment vertical="center"/>
    </xf>
    <xf numFmtId="0" fontId="3" fillId="7" borderId="39" xfId="2" applyFont="1" applyFill="1" applyBorder="1" applyAlignment="1" applyProtection="1">
      <alignment vertical="center" wrapText="1"/>
    </xf>
    <xf numFmtId="0" fontId="3" fillId="10" borderId="19" xfId="2" applyFont="1" applyFill="1" applyBorder="1" applyAlignment="1" applyProtection="1">
      <alignment vertical="center" wrapText="1"/>
    </xf>
    <xf numFmtId="169" fontId="3" fillId="5" borderId="40" xfId="6" applyNumberFormat="1" applyFont="1" applyFill="1" applyBorder="1" applyAlignment="1" applyProtection="1">
      <alignment horizontal="center" vertical="center" wrapText="1"/>
    </xf>
    <xf numFmtId="0" fontId="3" fillId="7" borderId="3" xfId="2" applyFont="1" applyFill="1" applyBorder="1" applyAlignment="1" applyProtection="1">
      <alignment vertical="center"/>
    </xf>
    <xf numFmtId="0" fontId="3" fillId="7" borderId="5" xfId="2" applyFont="1" applyFill="1" applyBorder="1" applyAlignment="1" applyProtection="1">
      <alignment vertical="center"/>
    </xf>
    <xf numFmtId="0" fontId="3" fillId="7" borderId="6" xfId="2" applyFont="1" applyFill="1" applyBorder="1" applyAlignment="1" applyProtection="1">
      <alignment vertical="center"/>
    </xf>
    <xf numFmtId="0" fontId="2" fillId="7" borderId="0" xfId="2" applyFont="1" applyFill="1" applyBorder="1" applyAlignment="1" applyProtection="1">
      <alignment horizontal="left" vertical="center"/>
    </xf>
    <xf numFmtId="169" fontId="3" fillId="7" borderId="0" xfId="6" applyNumberFormat="1" applyFont="1" applyFill="1" applyBorder="1" applyAlignment="1" applyProtection="1">
      <alignment horizontal="center" vertical="center" wrapText="1"/>
    </xf>
    <xf numFmtId="10" fontId="3" fillId="7" borderId="0" xfId="1" applyNumberFormat="1" applyFont="1" applyFill="1" applyBorder="1" applyAlignment="1" applyProtection="1">
      <alignment horizontal="center" vertical="center"/>
    </xf>
    <xf numFmtId="0" fontId="7" fillId="7" borderId="0" xfId="2" applyFont="1" applyFill="1" applyBorder="1" applyAlignment="1" applyProtection="1">
      <alignment horizontal="left" vertical="center" wrapText="1"/>
    </xf>
    <xf numFmtId="0" fontId="3" fillId="7" borderId="0" xfId="2" applyFont="1" applyFill="1" applyBorder="1" applyAlignment="1" applyProtection="1">
      <alignment horizontal="left" vertical="center" wrapText="1"/>
    </xf>
    <xf numFmtId="168" fontId="3" fillId="7" borderId="0" xfId="2" applyNumberFormat="1" applyFont="1" applyFill="1" applyBorder="1" applyAlignment="1" applyProtection="1">
      <alignment horizontal="center" vertical="center"/>
    </xf>
    <xf numFmtId="171" fontId="3" fillId="7" borderId="0" xfId="6" applyNumberFormat="1" applyFont="1" applyFill="1" applyBorder="1" applyAlignment="1" applyProtection="1">
      <alignment horizontal="center" vertical="center" wrapText="1"/>
    </xf>
    <xf numFmtId="164" fontId="3" fillId="7" borderId="0" xfId="6" applyNumberFormat="1" applyFont="1" applyFill="1" applyBorder="1" applyAlignment="1" applyProtection="1">
      <alignment horizontal="center" vertical="center" wrapText="1"/>
    </xf>
    <xf numFmtId="0" fontId="3" fillId="7" borderId="0" xfId="0" applyFont="1" applyFill="1" applyBorder="1" applyAlignment="1" applyProtection="1">
      <alignment horizontal="center" vertical="center"/>
    </xf>
    <xf numFmtId="0" fontId="3" fillId="7" borderId="5" xfId="2" applyFont="1" applyFill="1" applyBorder="1" applyAlignment="1" applyProtection="1">
      <alignment horizontal="center" vertical="center"/>
    </xf>
    <xf numFmtId="0" fontId="3" fillId="7" borderId="6" xfId="2" applyFont="1" applyFill="1" applyBorder="1" applyAlignment="1" applyProtection="1">
      <alignment horizontal="center" vertical="center"/>
    </xf>
    <xf numFmtId="169" fontId="6" fillId="5" borderId="8" xfId="6" applyNumberFormat="1" applyFont="1" applyFill="1" applyBorder="1" applyAlignment="1" applyProtection="1">
      <alignment horizontal="center" vertical="center" wrapText="1"/>
    </xf>
    <xf numFmtId="10" fontId="3" fillId="5" borderId="14" xfId="1" applyNumberFormat="1" applyFont="1" applyFill="1" applyBorder="1" applyAlignment="1" applyProtection="1">
      <alignment horizontal="center" vertical="center"/>
    </xf>
    <xf numFmtId="0" fontId="3" fillId="7" borderId="0" xfId="2" applyFont="1" applyFill="1" applyBorder="1" applyAlignment="1" applyProtection="1">
      <alignment horizontal="left" vertical="center"/>
    </xf>
    <xf numFmtId="169" fontId="6" fillId="0" borderId="0" xfId="0" applyNumberFormat="1" applyFont="1" applyFill="1" applyBorder="1" applyAlignment="1" applyProtection="1">
      <alignment horizontal="center" vertical="center"/>
    </xf>
    <xf numFmtId="10" fontId="3" fillId="0" borderId="0" xfId="1" applyNumberFormat="1" applyFont="1" applyFill="1" applyBorder="1" applyAlignment="1" applyProtection="1">
      <alignment horizontal="center" vertical="center"/>
    </xf>
    <xf numFmtId="173" fontId="3" fillId="5" borderId="11" xfId="6" applyNumberFormat="1" applyFont="1" applyFill="1" applyBorder="1" applyAlignment="1" applyProtection="1">
      <alignment horizontal="center" vertical="center" wrapText="1"/>
    </xf>
    <xf numFmtId="173" fontId="3" fillId="5" borderId="18" xfId="6" applyNumberFormat="1" applyFont="1" applyFill="1" applyBorder="1" applyAlignment="1" applyProtection="1">
      <alignment horizontal="center" vertical="center" wrapText="1"/>
    </xf>
    <xf numFmtId="173" fontId="3" fillId="5" borderId="32" xfId="6" applyNumberFormat="1" applyFont="1" applyFill="1" applyBorder="1" applyAlignment="1" applyProtection="1">
      <alignment horizontal="center" vertical="center" wrapText="1"/>
    </xf>
    <xf numFmtId="169" fontId="6" fillId="5" borderId="4" xfId="0" applyNumberFormat="1" applyFont="1" applyFill="1" applyBorder="1" applyAlignment="1" applyProtection="1">
      <alignment horizontal="center" vertical="center"/>
    </xf>
    <xf numFmtId="10" fontId="3" fillId="5" borderId="4" xfId="1" applyNumberFormat="1" applyFont="1" applyFill="1" applyBorder="1" applyAlignment="1" applyProtection="1">
      <alignment horizontal="center" vertical="center"/>
    </xf>
    <xf numFmtId="169" fontId="6" fillId="5" borderId="4" xfId="6" applyNumberFormat="1" applyFont="1" applyFill="1" applyBorder="1" applyAlignment="1" applyProtection="1">
      <alignment horizontal="center" vertical="center" wrapText="1"/>
    </xf>
    <xf numFmtId="0" fontId="16" fillId="7" borderId="0" xfId="2" applyFont="1" applyFill="1" applyBorder="1" applyAlignment="1" applyProtection="1">
      <alignment horizontal="center" vertical="center" wrapText="1"/>
    </xf>
    <xf numFmtId="0" fontId="6" fillId="7" borderId="0" xfId="2" applyFont="1" applyFill="1" applyBorder="1" applyAlignment="1" applyProtection="1">
      <alignment vertical="center" wrapText="1"/>
    </xf>
    <xf numFmtId="171" fontId="3" fillId="7" borderId="0" xfId="6" applyNumberFormat="1" applyFont="1" applyFill="1" applyBorder="1" applyAlignment="1" applyProtection="1">
      <alignment vertical="center" wrapText="1"/>
    </xf>
    <xf numFmtId="171" fontId="3" fillId="7" borderId="0" xfId="6" applyNumberFormat="1" applyFont="1" applyFill="1" applyBorder="1" applyAlignment="1" applyProtection="1">
      <alignment horizontal="right" vertical="center" wrapText="1"/>
    </xf>
    <xf numFmtId="0" fontId="3" fillId="7" borderId="0" xfId="0" applyFont="1" applyFill="1" applyAlignment="1" applyProtection="1">
      <alignment horizontal="left"/>
    </xf>
    <xf numFmtId="0" fontId="3" fillId="7" borderId="0" xfId="0" applyFont="1" applyFill="1" applyAlignment="1" applyProtection="1">
      <alignment horizontal="center"/>
    </xf>
    <xf numFmtId="169" fontId="6" fillId="5" borderId="3" xfId="6" applyNumberFormat="1" applyFont="1" applyFill="1" applyBorder="1" applyAlignment="1" applyProtection="1">
      <alignment horizontal="center" vertical="center" wrapText="1"/>
    </xf>
    <xf numFmtId="169" fontId="6" fillId="5" borderId="6" xfId="6" applyNumberFormat="1" applyFont="1" applyFill="1" applyBorder="1" applyAlignment="1" applyProtection="1">
      <alignment horizontal="center" vertical="center" wrapText="1"/>
    </xf>
    <xf numFmtId="0" fontId="3" fillId="7" borderId="25" xfId="2" applyFont="1" applyFill="1" applyBorder="1" applyAlignment="1" applyProtection="1">
      <alignment horizontal="left" vertical="center" wrapText="1"/>
    </xf>
    <xf numFmtId="0" fontId="3" fillId="7" borderId="2" xfId="2" applyFont="1" applyFill="1" applyBorder="1" applyAlignment="1" applyProtection="1">
      <alignment horizontal="left" vertical="center" wrapText="1"/>
    </xf>
    <xf numFmtId="0" fontId="3" fillId="7" borderId="29" xfId="2" applyFont="1" applyFill="1" applyBorder="1" applyAlignment="1" applyProtection="1">
      <alignment horizontal="left" vertical="center" wrapText="1"/>
    </xf>
    <xf numFmtId="0" fontId="3" fillId="7" borderId="26" xfId="2" applyFont="1" applyFill="1" applyBorder="1" applyAlignment="1" applyProtection="1">
      <alignment horizontal="left" vertical="center" wrapText="1"/>
    </xf>
    <xf numFmtId="0" fontId="3" fillId="7" borderId="22" xfId="2" applyFont="1" applyFill="1" applyBorder="1" applyAlignment="1" applyProtection="1">
      <alignment horizontal="left" vertical="center" wrapText="1"/>
    </xf>
    <xf numFmtId="0" fontId="3" fillId="7" borderId="20" xfId="2" applyFont="1" applyFill="1" applyBorder="1" applyAlignment="1" applyProtection="1">
      <alignment horizontal="left" vertical="center" wrapText="1"/>
    </xf>
    <xf numFmtId="171" fontId="3" fillId="5" borderId="7" xfId="6" applyNumberFormat="1" applyFont="1" applyFill="1" applyBorder="1" applyAlignment="1" applyProtection="1">
      <alignment horizontal="center" vertical="center" wrapText="1"/>
    </xf>
    <xf numFmtId="171" fontId="3" fillId="5" borderId="14" xfId="6" applyNumberFormat="1" applyFont="1" applyFill="1" applyBorder="1" applyAlignment="1" applyProtection="1">
      <alignment horizontal="center" vertical="center" wrapText="1"/>
    </xf>
    <xf numFmtId="0" fontId="6" fillId="7" borderId="3" xfId="2" applyFont="1" applyFill="1" applyBorder="1" applyAlignment="1" applyProtection="1">
      <alignment horizontal="left" vertical="center"/>
    </xf>
    <xf numFmtId="0" fontId="6" fillId="7" borderId="5" xfId="2" applyFont="1" applyFill="1" applyBorder="1" applyAlignment="1" applyProtection="1">
      <alignment horizontal="left" vertical="center"/>
    </xf>
    <xf numFmtId="0" fontId="6" fillId="7" borderId="6" xfId="2" applyFont="1" applyFill="1" applyBorder="1" applyAlignment="1" applyProtection="1">
      <alignment horizontal="left" vertical="center"/>
    </xf>
    <xf numFmtId="0" fontId="6" fillId="7" borderId="3" xfId="2" applyFont="1" applyFill="1" applyBorder="1" applyAlignment="1" applyProtection="1">
      <alignment vertical="center"/>
    </xf>
    <xf numFmtId="0" fontId="6" fillId="7" borderId="5" xfId="2" applyFont="1" applyFill="1" applyBorder="1" applyAlignment="1" applyProtection="1">
      <alignment vertical="center"/>
    </xf>
    <xf numFmtId="0" fontId="6" fillId="7" borderId="6" xfId="2" applyFont="1" applyFill="1" applyBorder="1" applyAlignment="1" applyProtection="1">
      <alignment vertical="center"/>
    </xf>
    <xf numFmtId="169" fontId="6" fillId="5" borderId="3" xfId="0" applyNumberFormat="1" applyFont="1" applyFill="1" applyBorder="1" applyAlignment="1" applyProtection="1">
      <alignment horizontal="center" vertical="center"/>
    </xf>
    <xf numFmtId="169" fontId="6" fillId="5" borderId="6" xfId="0" applyNumberFormat="1" applyFont="1" applyFill="1" applyBorder="1" applyAlignment="1" applyProtection="1">
      <alignment horizontal="center" vertical="center"/>
    </xf>
    <xf numFmtId="10" fontId="6" fillId="5" borderId="3" xfId="1" applyNumberFormat="1" applyFont="1" applyFill="1" applyBorder="1" applyAlignment="1" applyProtection="1">
      <alignment horizontal="center" vertical="center"/>
    </xf>
    <xf numFmtId="10" fontId="6" fillId="5" borderId="6" xfId="1" applyNumberFormat="1" applyFont="1" applyFill="1" applyBorder="1" applyAlignment="1" applyProtection="1">
      <alignment horizontal="center" vertical="center"/>
    </xf>
    <xf numFmtId="169" fontId="3" fillId="5" borderId="45" xfId="2" applyNumberFormat="1" applyFont="1" applyFill="1" applyBorder="1" applyAlignment="1" applyProtection="1">
      <alignment horizontal="center" vertical="center" wrapText="1"/>
    </xf>
    <xf numFmtId="169" fontId="3" fillId="5" borderId="46" xfId="2" applyNumberFormat="1" applyFont="1" applyFill="1" applyBorder="1" applyAlignment="1" applyProtection="1">
      <alignment horizontal="center" vertical="center" wrapText="1"/>
    </xf>
    <xf numFmtId="169" fontId="3" fillId="5" borderId="48" xfId="2" applyNumberFormat="1" applyFont="1" applyFill="1" applyBorder="1" applyAlignment="1" applyProtection="1">
      <alignment horizontal="center" vertical="center" wrapText="1"/>
    </xf>
    <xf numFmtId="0" fontId="3" fillId="7" borderId="3" xfId="2" applyFont="1" applyFill="1" applyBorder="1" applyAlignment="1" applyProtection="1">
      <alignment horizontal="left" vertical="center" wrapText="1"/>
    </xf>
    <xf numFmtId="0" fontId="3" fillId="7" borderId="5" xfId="2" applyFont="1" applyFill="1" applyBorder="1" applyAlignment="1" applyProtection="1">
      <alignment horizontal="left" vertical="center" wrapText="1"/>
    </xf>
    <xf numFmtId="0" fontId="3" fillId="7" borderId="6" xfId="2" applyFont="1" applyFill="1" applyBorder="1" applyAlignment="1" applyProtection="1">
      <alignment horizontal="left" vertical="center" wrapText="1"/>
    </xf>
    <xf numFmtId="171" fontId="3" fillId="5" borderId="3" xfId="6" applyNumberFormat="1" applyFont="1" applyFill="1" applyBorder="1" applyAlignment="1" applyProtection="1">
      <alignment horizontal="center" vertical="center" wrapText="1"/>
    </xf>
    <xf numFmtId="171" fontId="3" fillId="5" borderId="6" xfId="6" applyNumberFormat="1" applyFont="1" applyFill="1" applyBorder="1" applyAlignment="1" applyProtection="1">
      <alignment horizontal="center" vertical="center" wrapText="1"/>
    </xf>
    <xf numFmtId="171" fontId="6" fillId="7" borderId="3" xfId="6" applyNumberFormat="1" applyFont="1" applyFill="1" applyBorder="1" applyAlignment="1" applyProtection="1">
      <alignment horizontal="left" vertical="center"/>
    </xf>
    <xf numFmtId="171" fontId="6" fillId="7" borderId="5" xfId="6" applyNumberFormat="1" applyFont="1" applyFill="1" applyBorder="1" applyAlignment="1" applyProtection="1">
      <alignment horizontal="left" vertical="center"/>
    </xf>
    <xf numFmtId="171" fontId="6" fillId="7" borderId="6" xfId="6" applyNumberFormat="1" applyFont="1" applyFill="1" applyBorder="1" applyAlignment="1" applyProtection="1">
      <alignment horizontal="left" vertical="center"/>
    </xf>
    <xf numFmtId="0" fontId="3" fillId="7" borderId="15" xfId="2" applyFont="1" applyFill="1" applyBorder="1" applyAlignment="1" applyProtection="1">
      <alignment vertical="center" wrapText="1"/>
    </xf>
    <xf numFmtId="0" fontId="3" fillId="7" borderId="31" xfId="2" applyFont="1" applyFill="1" applyBorder="1" applyAlignment="1" applyProtection="1">
      <alignment vertical="center" wrapText="1"/>
    </xf>
    <xf numFmtId="0" fontId="3" fillId="7" borderId="16" xfId="2" applyFont="1" applyFill="1" applyBorder="1" applyAlignment="1" applyProtection="1">
      <alignment vertical="center" wrapText="1"/>
    </xf>
    <xf numFmtId="0" fontId="3" fillId="7" borderId="3" xfId="2" applyFont="1" applyFill="1" applyBorder="1" applyAlignment="1" applyProtection="1">
      <alignment horizontal="left" vertical="center"/>
    </xf>
    <xf numFmtId="0" fontId="3" fillId="7" borderId="5" xfId="2" applyFont="1" applyFill="1" applyBorder="1" applyAlignment="1" applyProtection="1">
      <alignment horizontal="left" vertical="center"/>
    </xf>
    <xf numFmtId="0" fontId="3" fillId="7" borderId="6" xfId="2" applyFont="1" applyFill="1" applyBorder="1" applyAlignment="1" applyProtection="1">
      <alignment horizontal="left" vertical="center"/>
    </xf>
    <xf numFmtId="0" fontId="3" fillId="7" borderId="3" xfId="2" applyFont="1" applyFill="1" applyBorder="1" applyAlignment="1" applyProtection="1">
      <alignment vertical="center"/>
    </xf>
    <xf numFmtId="0" fontId="3" fillId="7" borderId="5" xfId="2" applyFont="1" applyFill="1" applyBorder="1" applyAlignment="1" applyProtection="1">
      <alignment vertical="center"/>
    </xf>
    <xf numFmtId="0" fontId="3" fillId="7" borderId="6" xfId="2" applyFont="1" applyFill="1" applyBorder="1" applyAlignment="1" applyProtection="1">
      <alignment vertical="center"/>
    </xf>
    <xf numFmtId="0" fontId="10" fillId="0" borderId="0" xfId="5" applyFont="1" applyFill="1" applyBorder="1" applyAlignment="1" applyProtection="1">
      <alignment horizontal="center" vertical="center" wrapText="1"/>
    </xf>
    <xf numFmtId="0" fontId="3" fillId="7" borderId="19" xfId="2" applyFont="1" applyFill="1" applyBorder="1" applyAlignment="1" applyProtection="1">
      <alignment horizontal="left" vertical="center" wrapText="1"/>
    </xf>
    <xf numFmtId="0" fontId="3" fillId="7" borderId="25" xfId="2" applyFont="1" applyFill="1" applyBorder="1" applyAlignment="1" applyProtection="1">
      <alignment vertical="center" wrapText="1"/>
    </xf>
    <xf numFmtId="0" fontId="3" fillId="7" borderId="2" xfId="2" applyFont="1" applyFill="1" applyBorder="1" applyAlignment="1" applyProtection="1">
      <alignment vertical="center" wrapText="1"/>
    </xf>
    <xf numFmtId="0" fontId="3" fillId="7" borderId="19" xfId="2" applyFont="1" applyFill="1" applyBorder="1" applyAlignment="1" applyProtection="1">
      <alignment vertical="center" wrapText="1"/>
    </xf>
    <xf numFmtId="0" fontId="3" fillId="7" borderId="43" xfId="2" applyFont="1" applyFill="1" applyBorder="1" applyAlignment="1" applyProtection="1">
      <alignment horizontal="left" vertical="center" wrapText="1"/>
    </xf>
    <xf numFmtId="0" fontId="3" fillId="7" borderId="1" xfId="2" applyFont="1" applyFill="1" applyBorder="1" applyAlignment="1" applyProtection="1">
      <alignment horizontal="left" vertical="center" wrapText="1"/>
    </xf>
    <xf numFmtId="0" fontId="3" fillId="7" borderId="44" xfId="2" applyFont="1" applyFill="1" applyBorder="1" applyAlignment="1" applyProtection="1">
      <alignment horizontal="left" vertical="center" wrapText="1"/>
    </xf>
    <xf numFmtId="0" fontId="6" fillId="7" borderId="3" xfId="2" applyFont="1" applyFill="1" applyBorder="1" applyAlignment="1" applyProtection="1">
      <alignment horizontal="left" vertical="center" wrapText="1"/>
    </xf>
    <xf numFmtId="0" fontId="6" fillId="7" borderId="5" xfId="2" applyFont="1" applyFill="1" applyBorder="1" applyAlignment="1" applyProtection="1">
      <alignment horizontal="left" vertical="center" wrapText="1"/>
    </xf>
    <xf numFmtId="0" fontId="6" fillId="7" borderId="6" xfId="2" applyFont="1" applyFill="1" applyBorder="1" applyAlignment="1" applyProtection="1">
      <alignment horizontal="left" vertical="center" wrapText="1"/>
    </xf>
    <xf numFmtId="0" fontId="3" fillId="7" borderId="13" xfId="2" applyFont="1" applyFill="1" applyBorder="1" applyAlignment="1" applyProtection="1">
      <alignment horizontal="left" vertical="center" wrapText="1"/>
    </xf>
    <xf numFmtId="0" fontId="3" fillId="7" borderId="17" xfId="2" applyFont="1" applyFill="1" applyBorder="1" applyAlignment="1" applyProtection="1">
      <alignment horizontal="left" vertical="center" wrapText="1"/>
    </xf>
    <xf numFmtId="0" fontId="3" fillId="7" borderId="22" xfId="2" applyFont="1" applyFill="1" applyBorder="1" applyAlignment="1" applyProtection="1">
      <alignment vertical="center" wrapText="1"/>
    </xf>
    <xf numFmtId="0" fontId="3" fillId="7" borderId="20" xfId="2" applyFont="1" applyFill="1" applyBorder="1" applyAlignment="1" applyProtection="1">
      <alignment vertical="center" wrapText="1"/>
    </xf>
    <xf numFmtId="0" fontId="3" fillId="7" borderId="12" xfId="2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3" fillId="7" borderId="8" xfId="2" applyFont="1" applyFill="1" applyBorder="1" applyAlignment="1" applyProtection="1">
      <alignment horizontal="left" vertical="center" wrapText="1"/>
    </xf>
    <xf numFmtId="0" fontId="3" fillId="7" borderId="8" xfId="2" applyFont="1" applyFill="1" applyBorder="1" applyAlignment="1" applyProtection="1">
      <alignment horizontal="center" vertical="center" wrapText="1"/>
    </xf>
    <xf numFmtId="0" fontId="3" fillId="7" borderId="17" xfId="2" applyFont="1" applyFill="1" applyBorder="1" applyAlignment="1" applyProtection="1">
      <alignment horizontal="center" vertical="center" wrapText="1"/>
    </xf>
    <xf numFmtId="0" fontId="6" fillId="7" borderId="8" xfId="2" applyFont="1" applyFill="1" applyBorder="1" applyAlignment="1" applyProtection="1">
      <alignment horizontal="center" vertical="center" wrapText="1"/>
    </xf>
    <xf numFmtId="0" fontId="6" fillId="7" borderId="17" xfId="2" applyFont="1" applyFill="1" applyBorder="1" applyAlignment="1" applyProtection="1">
      <alignment horizontal="center" vertical="center" wrapText="1"/>
    </xf>
    <xf numFmtId="168" fontId="3" fillId="11" borderId="22" xfId="6" applyNumberFormat="1" applyFont="1" applyFill="1" applyBorder="1" applyAlignment="1" applyProtection="1">
      <alignment horizontal="center" vertical="center"/>
    </xf>
    <xf numFmtId="168" fontId="3" fillId="11" borderId="12" xfId="6" applyNumberFormat="1" applyFont="1" applyFill="1" applyBorder="1" applyAlignment="1" applyProtection="1">
      <alignment horizontal="center" vertical="center"/>
    </xf>
    <xf numFmtId="4" fontId="3" fillId="0" borderId="22" xfId="7" applyNumberFormat="1" applyFont="1" applyFill="1" applyBorder="1" applyAlignment="1" applyProtection="1">
      <alignment horizontal="center" vertical="center" wrapText="1"/>
    </xf>
    <xf numFmtId="4" fontId="3" fillId="0" borderId="12" xfId="7" applyNumberFormat="1" applyFont="1" applyFill="1" applyBorder="1" applyAlignment="1" applyProtection="1">
      <alignment horizontal="center" vertical="center" wrapText="1"/>
    </xf>
    <xf numFmtId="169" fontId="6" fillId="5" borderId="8" xfId="6" applyNumberFormat="1" applyFont="1" applyFill="1" applyBorder="1" applyAlignment="1" applyProtection="1">
      <alignment horizontal="center" vertical="center" wrapText="1"/>
    </xf>
    <xf numFmtId="169" fontId="6" fillId="5" borderId="13" xfId="6" applyNumberFormat="1" applyFont="1" applyFill="1" applyBorder="1" applyAlignment="1" applyProtection="1">
      <alignment horizontal="center" vertical="center" wrapText="1"/>
    </xf>
    <xf numFmtId="169" fontId="6" fillId="5" borderId="33" xfId="6" applyNumberFormat="1" applyFont="1" applyFill="1" applyBorder="1" applyAlignment="1" applyProtection="1">
      <alignment horizontal="center" vertical="center" wrapText="1"/>
    </xf>
    <xf numFmtId="169" fontId="6" fillId="5" borderId="15" xfId="6" applyNumberFormat="1" applyFont="1" applyFill="1" applyBorder="1" applyAlignment="1" applyProtection="1">
      <alignment horizontal="center" vertical="center" wrapText="1"/>
    </xf>
    <xf numFmtId="0" fontId="6" fillId="7" borderId="34" xfId="2" applyFont="1" applyFill="1" applyBorder="1" applyAlignment="1" applyProtection="1">
      <alignment horizontal="center" vertical="center" wrapText="1"/>
    </xf>
    <xf numFmtId="0" fontId="6" fillId="7" borderId="36" xfId="2" applyFont="1" applyFill="1" applyBorder="1" applyAlignment="1" applyProtection="1">
      <alignment horizontal="center" vertical="center" wrapText="1"/>
    </xf>
    <xf numFmtId="0" fontId="6" fillId="7" borderId="35" xfId="2" applyFont="1" applyFill="1" applyBorder="1" applyAlignment="1" applyProtection="1">
      <alignment horizontal="center" vertical="center" wrapText="1"/>
    </xf>
    <xf numFmtId="0" fontId="6" fillId="7" borderId="37" xfId="2" applyFont="1" applyFill="1" applyBorder="1" applyAlignment="1" applyProtection="1">
      <alignment horizontal="center" vertical="center" wrapText="1"/>
    </xf>
    <xf numFmtId="0" fontId="3" fillId="7" borderId="7" xfId="2" applyFont="1" applyFill="1" applyBorder="1" applyAlignment="1" applyProtection="1">
      <alignment horizontal="left" vertical="center" wrapText="1"/>
    </xf>
    <xf numFmtId="0" fontId="3" fillId="7" borderId="33" xfId="2" applyFont="1" applyFill="1" applyBorder="1" applyAlignment="1" applyProtection="1">
      <alignment horizontal="left" vertical="center" wrapText="1"/>
    </xf>
    <xf numFmtId="0" fontId="3" fillId="7" borderId="15" xfId="2" applyFont="1" applyFill="1" applyBorder="1" applyAlignment="1" applyProtection="1">
      <alignment horizontal="left" vertical="center" wrapText="1"/>
    </xf>
    <xf numFmtId="169" fontId="6" fillId="5" borderId="0" xfId="6" applyNumberFormat="1" applyFont="1" applyFill="1" applyBorder="1" applyAlignment="1" applyProtection="1">
      <alignment horizontal="center" vertical="center"/>
    </xf>
    <xf numFmtId="169" fontId="8" fillId="5" borderId="0" xfId="0" applyNumberFormat="1" applyFont="1" applyFill="1" applyBorder="1" applyAlignment="1" applyProtection="1">
      <alignment horizontal="center" vertical="center"/>
    </xf>
    <xf numFmtId="169" fontId="8" fillId="5" borderId="31" xfId="0" applyNumberFormat="1" applyFont="1" applyFill="1" applyBorder="1" applyAlignment="1" applyProtection="1">
      <alignment horizontal="center" vertical="center"/>
    </xf>
    <xf numFmtId="0" fontId="6" fillId="7" borderId="14" xfId="2" applyFont="1" applyFill="1" applyBorder="1" applyAlignment="1" applyProtection="1">
      <alignment horizontal="center" vertical="center" wrapText="1"/>
    </xf>
    <xf numFmtId="0" fontId="6" fillId="7" borderId="16" xfId="2" applyFont="1" applyFill="1" applyBorder="1" applyAlignment="1" applyProtection="1">
      <alignment horizontal="center" vertical="center" wrapText="1"/>
    </xf>
    <xf numFmtId="0" fontId="6" fillId="7" borderId="7" xfId="2" applyFont="1" applyFill="1" applyBorder="1" applyAlignment="1" applyProtection="1">
      <alignment horizontal="center" vertical="center" wrapText="1"/>
    </xf>
    <xf numFmtId="0" fontId="6" fillId="7" borderId="15" xfId="2" applyFont="1" applyFill="1" applyBorder="1" applyAlignment="1" applyProtection="1">
      <alignment horizontal="center" vertical="center" wrapText="1"/>
    </xf>
    <xf numFmtId="0" fontId="18" fillId="7" borderId="0" xfId="0" applyFont="1" applyFill="1" applyAlignment="1" applyProtection="1">
      <alignment horizontal="center"/>
    </xf>
    <xf numFmtId="0" fontId="3" fillId="8" borderId="3" xfId="2" applyFont="1" applyFill="1" applyBorder="1" applyAlignment="1" applyProtection="1">
      <alignment horizontal="center" vertical="center"/>
      <protection locked="0"/>
    </xf>
    <xf numFmtId="0" fontId="3" fillId="8" borderId="5" xfId="2" applyFont="1" applyFill="1" applyBorder="1" applyAlignment="1" applyProtection="1">
      <alignment horizontal="center" vertical="center"/>
      <protection locked="0"/>
    </xf>
    <xf numFmtId="0" fontId="3" fillId="8" borderId="6" xfId="2" applyFont="1" applyFill="1" applyBorder="1" applyAlignment="1" applyProtection="1">
      <alignment horizontal="center" vertical="center"/>
      <protection locked="0"/>
    </xf>
    <xf numFmtId="0" fontId="6" fillId="7" borderId="3" xfId="2" applyFont="1" applyFill="1" applyBorder="1" applyAlignment="1" applyProtection="1">
      <alignment horizontal="center" vertical="center"/>
    </xf>
    <xf numFmtId="0" fontId="6" fillId="7" borderId="6" xfId="2" applyFont="1" applyFill="1" applyBorder="1" applyAlignment="1" applyProtection="1">
      <alignment horizontal="center" vertical="center"/>
    </xf>
    <xf numFmtId="168" fontId="3" fillId="11" borderId="9" xfId="6" applyNumberFormat="1" applyFont="1" applyFill="1" applyBorder="1" applyAlignment="1" applyProtection="1">
      <alignment horizontal="center" vertical="center"/>
    </xf>
    <xf numFmtId="168" fontId="3" fillId="11" borderId="21" xfId="6" applyNumberFormat="1" applyFont="1" applyFill="1" applyBorder="1" applyAlignment="1" applyProtection="1">
      <alignment horizontal="center" vertical="center"/>
    </xf>
    <xf numFmtId="4" fontId="3" fillId="0" borderId="22" xfId="7" applyNumberFormat="1" applyFont="1" applyFill="1" applyBorder="1" applyAlignment="1" applyProtection="1">
      <alignment horizontal="center" vertical="center"/>
    </xf>
    <xf numFmtId="4" fontId="3" fillId="0" borderId="12" xfId="7" applyNumberFormat="1" applyFont="1" applyFill="1" applyBorder="1" applyAlignment="1" applyProtection="1">
      <alignment horizontal="center" vertical="center"/>
    </xf>
    <xf numFmtId="169" fontId="6" fillId="5" borderId="0" xfId="2" applyNumberFormat="1" applyFont="1" applyFill="1" applyBorder="1" applyAlignment="1" applyProtection="1">
      <alignment horizontal="center" vertical="center" wrapText="1"/>
    </xf>
    <xf numFmtId="168" fontId="3" fillId="11" borderId="23" xfId="6" applyNumberFormat="1" applyFont="1" applyFill="1" applyBorder="1" applyAlignment="1" applyProtection="1">
      <alignment horizontal="center" vertical="center"/>
    </xf>
    <xf numFmtId="168" fontId="3" fillId="11" borderId="24" xfId="6" applyNumberFormat="1" applyFont="1" applyFill="1" applyBorder="1" applyAlignment="1" applyProtection="1">
      <alignment horizontal="center" vertical="center"/>
    </xf>
    <xf numFmtId="4" fontId="3" fillId="0" borderId="25" xfId="7" applyNumberFormat="1" applyFont="1" applyFill="1" applyBorder="1" applyAlignment="1" applyProtection="1">
      <alignment horizontal="center" vertical="center"/>
    </xf>
    <xf numFmtId="4" fontId="3" fillId="0" borderId="19" xfId="7" applyNumberFormat="1" applyFont="1" applyFill="1" applyBorder="1" applyAlignment="1" applyProtection="1">
      <alignment horizontal="center" vertical="center"/>
    </xf>
    <xf numFmtId="168" fontId="3" fillId="11" borderId="27" xfId="6" applyNumberFormat="1" applyFont="1" applyFill="1" applyBorder="1" applyAlignment="1" applyProtection="1">
      <alignment horizontal="center" vertical="center"/>
    </xf>
    <xf numFmtId="168" fontId="3" fillId="11" borderId="28" xfId="6" applyNumberFormat="1" applyFont="1" applyFill="1" applyBorder="1" applyAlignment="1" applyProtection="1">
      <alignment horizontal="center" vertical="center"/>
    </xf>
    <xf numFmtId="4" fontId="3" fillId="0" borderId="29" xfId="7" applyNumberFormat="1" applyFont="1" applyFill="1" applyBorder="1" applyAlignment="1" applyProtection="1">
      <alignment horizontal="center" vertical="center"/>
    </xf>
    <xf numFmtId="4" fontId="3" fillId="0" borderId="30" xfId="7" applyNumberFormat="1" applyFont="1" applyFill="1" applyBorder="1" applyAlignment="1" applyProtection="1">
      <alignment horizontal="center" vertical="center"/>
    </xf>
    <xf numFmtId="0" fontId="3" fillId="7" borderId="13" xfId="2" applyFont="1" applyFill="1" applyBorder="1" applyAlignment="1" applyProtection="1">
      <alignment horizontal="center" vertical="center" wrapText="1"/>
    </xf>
  </cellXfs>
  <cellStyles count="16">
    <cellStyle name="%" xfId="8" xr:uid="{00000000-0005-0000-0000-000000000000}"/>
    <cellStyle name="Comma 2" xfId="3" xr:uid="{00000000-0005-0000-0000-000001000000}"/>
    <cellStyle name="Comma 2 2" xfId="7" xr:uid="{00000000-0005-0000-0000-000002000000}"/>
    <cellStyle name="Comma 3" xfId="4" xr:uid="{00000000-0005-0000-0000-000003000000}"/>
    <cellStyle name="Currency 2" xfId="6" xr:uid="{00000000-0005-0000-0000-000004000000}"/>
    <cellStyle name="Currency 3" xfId="9" xr:uid="{00000000-0005-0000-0000-000005000000}"/>
    <cellStyle name="Normal" xfId="0" builtinId="0"/>
    <cellStyle name="Normal 2" xfId="2" xr:uid="{00000000-0005-0000-0000-000007000000}"/>
    <cellStyle name="Normal 2 2" xfId="10" xr:uid="{00000000-0005-0000-0000-000008000000}"/>
    <cellStyle name="Normal 3" xfId="11" xr:uid="{00000000-0005-0000-0000-000009000000}"/>
    <cellStyle name="Normal 4" xfId="12" xr:uid="{00000000-0005-0000-0000-00000A000000}"/>
    <cellStyle name="Normal 5" xfId="15" xr:uid="{00000000-0005-0000-0000-00000B000000}"/>
    <cellStyle name="Normal_Sheet1" xfId="5" xr:uid="{00000000-0005-0000-0000-00000C000000}"/>
    <cellStyle name="Percent" xfId="1" builtinId="5"/>
    <cellStyle name="Percent 2" xfId="13" xr:uid="{00000000-0005-0000-0000-00000E000000}"/>
    <cellStyle name="Percent 2 2" xfId="14" xr:uid="{00000000-0005-0000-0000-00000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38101</xdr:colOff>
      <xdr:row>0</xdr:row>
      <xdr:rowOff>0</xdr:rowOff>
    </xdr:from>
    <xdr:to>
      <xdr:col>10</xdr:col>
      <xdr:colOff>1714500</xdr:colOff>
      <xdr:row>4</xdr:row>
      <xdr:rowOff>216170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2726" y="0"/>
          <a:ext cx="1676399" cy="1140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oogle_Chrome\All%20Schools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Budgets"/>
      <sheetName val="MFG"/>
      <sheetName val="Growth"/>
      <sheetName val="De-Delegation"/>
      <sheetName val="All Schools Budgets"/>
      <sheetName val="Data for Website 2021"/>
      <sheetName val="Left to Do"/>
      <sheetName val="Dede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C6">
            <v>8261001</v>
          </cell>
          <cell r="D6" t="str">
            <v>TOTAL</v>
          </cell>
          <cell r="G6">
            <v>87999.999999999985</v>
          </cell>
          <cell r="H6">
            <v>231999.99999999997</v>
          </cell>
          <cell r="I6">
            <v>24999.999999999996</v>
          </cell>
        </row>
        <row r="7">
          <cell r="C7">
            <v>8262348</v>
          </cell>
          <cell r="D7" t="str">
            <v>Abbeys Primary School</v>
          </cell>
          <cell r="E7" t="str">
            <v>Combined</v>
          </cell>
          <cell r="F7" t="str">
            <v>Maintained</v>
          </cell>
          <cell r="G7">
            <v>1265.4489648991062</v>
          </cell>
          <cell r="H7">
            <v>4471.4140387112502</v>
          </cell>
          <cell r="I7">
            <v>423.72667611644403</v>
          </cell>
        </row>
        <row r="8">
          <cell r="C8">
            <v>8262238</v>
          </cell>
          <cell r="D8" t="str">
            <v>Barleyhurst Park Primary</v>
          </cell>
          <cell r="E8" t="str">
            <v>Combined</v>
          </cell>
          <cell r="F8" t="str">
            <v>Maintained</v>
          </cell>
          <cell r="G8">
            <v>738.21340285574217</v>
          </cell>
          <cell r="H8">
            <v>3099.5638441852952</v>
          </cell>
          <cell r="I8">
            <v>302.66191151174576</v>
          </cell>
        </row>
        <row r="9">
          <cell r="C9">
            <v>8263377</v>
          </cell>
          <cell r="D9" t="str">
            <v>Bishop Parker Catholic School</v>
          </cell>
          <cell r="E9" t="str">
            <v>Combined</v>
          </cell>
          <cell r="F9" t="str">
            <v>Maintained</v>
          </cell>
          <cell r="G9">
            <v>1264.1541942100339</v>
          </cell>
          <cell r="H9">
            <v>5042.9220066905727</v>
          </cell>
          <cell r="I9">
            <v>293.58205416639339</v>
          </cell>
        </row>
        <row r="10">
          <cell r="C10">
            <v>8263384</v>
          </cell>
          <cell r="D10" t="str">
            <v>Bow Brickhill CofE VA Primary School</v>
          </cell>
          <cell r="E10" t="str">
            <v>Combined</v>
          </cell>
          <cell r="F10" t="str">
            <v>Maintained</v>
          </cell>
          <cell r="G10">
            <v>369.28995617767032</v>
          </cell>
          <cell r="H10">
            <v>994.79789527415642</v>
          </cell>
          <cell r="I10">
            <v>145.27771752563797</v>
          </cell>
        </row>
        <row r="11">
          <cell r="C11">
            <v>8262309</v>
          </cell>
          <cell r="D11" t="str">
            <v>Bradwell Village School</v>
          </cell>
          <cell r="E11" t="str">
            <v>Junior</v>
          </cell>
          <cell r="F11" t="str">
            <v>Maintained</v>
          </cell>
          <cell r="G11">
            <v>1278.3039320994162</v>
          </cell>
          <cell r="H11">
            <v>4384.3889040544227</v>
          </cell>
          <cell r="I11">
            <v>490.3122966490281</v>
          </cell>
        </row>
        <row r="12">
          <cell r="C12">
            <v>8263391</v>
          </cell>
          <cell r="D12" t="str">
            <v>Brooklands Farm Primary School</v>
          </cell>
          <cell r="E12" t="str">
            <v>Combined</v>
          </cell>
          <cell r="F12" t="str">
            <v>Maintained</v>
          </cell>
          <cell r="G12">
            <v>6904.9486160585384</v>
          </cell>
          <cell r="H12">
            <v>13030.62031156653</v>
          </cell>
          <cell r="I12">
            <v>1627.5644291544129</v>
          </cell>
        </row>
        <row r="13">
          <cell r="C13">
            <v>8262005</v>
          </cell>
          <cell r="D13" t="str">
            <v>Brooksward School</v>
          </cell>
          <cell r="E13" t="str">
            <v>Combined</v>
          </cell>
          <cell r="F13" t="str">
            <v>Maintained</v>
          </cell>
          <cell r="G13">
            <v>1300.7646608516766</v>
          </cell>
          <cell r="H13">
            <v>3504.6092437952693</v>
          </cell>
          <cell r="I13">
            <v>435.8331525769139</v>
          </cell>
        </row>
        <row r="14">
          <cell r="C14">
            <v>8262017</v>
          </cell>
          <cell r="D14" t="str">
            <v>Broughton Fields Primary School</v>
          </cell>
          <cell r="E14" t="str">
            <v>Combined</v>
          </cell>
          <cell r="F14" t="str">
            <v>Maintained</v>
          </cell>
          <cell r="G14">
            <v>2250.2822909443939</v>
          </cell>
          <cell r="H14">
            <v>4736.9629541653267</v>
          </cell>
          <cell r="I14">
            <v>628.02346638687243</v>
          </cell>
        </row>
        <row r="15">
          <cell r="C15">
            <v>8262121</v>
          </cell>
          <cell r="D15" t="str">
            <v>Bushfield School</v>
          </cell>
          <cell r="E15" t="str">
            <v>Junior</v>
          </cell>
          <cell r="F15" t="str">
            <v>Maintained</v>
          </cell>
          <cell r="G15">
            <v>2036.5308858321905</v>
          </cell>
          <cell r="H15">
            <v>7637.2320971769323</v>
          </cell>
          <cell r="I15">
            <v>665.85620532584062</v>
          </cell>
        </row>
        <row r="16">
          <cell r="C16">
            <v>8262336</v>
          </cell>
          <cell r="D16" t="str">
            <v>Caroline Haslett Primary School</v>
          </cell>
          <cell r="E16" t="str">
            <v>Combined</v>
          </cell>
          <cell r="F16" t="str">
            <v>Maintained</v>
          </cell>
          <cell r="G16">
            <v>2216.0364317758776</v>
          </cell>
          <cell r="H16">
            <v>3282.7065637152273</v>
          </cell>
          <cell r="I16">
            <v>634.07670461710734</v>
          </cell>
        </row>
        <row r="17">
          <cell r="C17">
            <v>8262015</v>
          </cell>
          <cell r="D17" t="str">
            <v>Castlethorpe First School</v>
          </cell>
          <cell r="E17" t="str">
            <v>Infant</v>
          </cell>
          <cell r="F17" t="str">
            <v>Maintained</v>
          </cell>
          <cell r="G17">
            <v>131.78599577672992</v>
          </cell>
          <cell r="H17">
            <v>287.89201022997253</v>
          </cell>
          <cell r="I17">
            <v>62.045691859907876</v>
          </cell>
        </row>
        <row r="18">
          <cell r="C18">
            <v>8262346</v>
          </cell>
          <cell r="D18" t="str">
            <v>Cedars Primary School</v>
          </cell>
          <cell r="E18" t="str">
            <v>Combined</v>
          </cell>
          <cell r="F18" t="str">
            <v>Maintained</v>
          </cell>
          <cell r="G18">
            <v>1037.3643621695192</v>
          </cell>
          <cell r="H18">
            <v>2235.4106335266183</v>
          </cell>
          <cell r="I18">
            <v>443.39970036470754</v>
          </cell>
        </row>
        <row r="19">
          <cell r="C19">
            <v>8263000</v>
          </cell>
          <cell r="D19" t="str">
            <v>Cold Harbour Church of England School</v>
          </cell>
          <cell r="E19" t="str">
            <v>Combined</v>
          </cell>
          <cell r="F19" t="str">
            <v>Maintained</v>
          </cell>
          <cell r="G19">
            <v>874.87448460893449</v>
          </cell>
          <cell r="H19">
            <v>3229.874158851349</v>
          </cell>
          <cell r="I19">
            <v>394.9737945228282</v>
          </cell>
        </row>
        <row r="20">
          <cell r="C20">
            <v>8262313</v>
          </cell>
          <cell r="D20" t="str">
            <v>Downs Barn School</v>
          </cell>
          <cell r="E20" t="str">
            <v>Infant</v>
          </cell>
          <cell r="F20" t="str">
            <v>Maintained</v>
          </cell>
          <cell r="G20">
            <v>929.63488814571213</v>
          </cell>
          <cell r="H20">
            <v>1360.1945007216905</v>
          </cell>
          <cell r="I20">
            <v>110.4715977017872</v>
          </cell>
        </row>
        <row r="21">
          <cell r="C21">
            <v>8262351</v>
          </cell>
          <cell r="D21" t="str">
            <v>Drayton Park School</v>
          </cell>
          <cell r="E21" t="str">
            <v>Combined</v>
          </cell>
          <cell r="F21" t="str">
            <v>Maintained</v>
          </cell>
          <cell r="G21">
            <v>1351.3621250570927</v>
          </cell>
          <cell r="H21">
            <v>10001.818637767128</v>
          </cell>
          <cell r="I21">
            <v>460.04610549785355</v>
          </cell>
        </row>
        <row r="22">
          <cell r="C22">
            <v>8262353</v>
          </cell>
          <cell r="D22" t="str">
            <v>Emerson Valley School</v>
          </cell>
          <cell r="E22" t="str">
            <v>Junior</v>
          </cell>
          <cell r="F22" t="str">
            <v>Maintained</v>
          </cell>
          <cell r="G22">
            <v>1898.7957726162088</v>
          </cell>
          <cell r="H22">
            <v>4193.0057170241362</v>
          </cell>
          <cell r="I22">
            <v>697.63570603457401</v>
          </cell>
        </row>
        <row r="23">
          <cell r="C23">
            <v>8262285</v>
          </cell>
          <cell r="D23" t="str">
            <v>Falconhurst School</v>
          </cell>
          <cell r="E23" t="str">
            <v>Combined</v>
          </cell>
          <cell r="F23" t="str">
            <v>Maintained</v>
          </cell>
          <cell r="G23">
            <v>1860.0482868961251</v>
          </cell>
          <cell r="H23">
            <v>6299.2167474673606</v>
          </cell>
          <cell r="I23">
            <v>484.25905841879319</v>
          </cell>
        </row>
        <row r="24">
          <cell r="C24">
            <v>8262316</v>
          </cell>
          <cell r="D24" t="str">
            <v>Germander Park School</v>
          </cell>
          <cell r="E24" t="str">
            <v>Infant</v>
          </cell>
          <cell r="F24" t="str">
            <v>Maintained</v>
          </cell>
          <cell r="G24">
            <v>987.89281855327613</v>
          </cell>
          <cell r="H24">
            <v>2493.7036243796365</v>
          </cell>
          <cell r="I24">
            <v>160.41081310122524</v>
          </cell>
        </row>
        <row r="25">
          <cell r="C25">
            <v>8262323</v>
          </cell>
          <cell r="D25" t="str">
            <v>Giffard Park Primary School</v>
          </cell>
          <cell r="E25" t="str">
            <v>Combined</v>
          </cell>
          <cell r="F25" t="str">
            <v>Maintained</v>
          </cell>
          <cell r="G25">
            <v>1386.0152713272796</v>
          </cell>
          <cell r="H25">
            <v>2953.905896944339</v>
          </cell>
          <cell r="I25">
            <v>511.49863045485034</v>
          </cell>
        </row>
        <row r="26">
          <cell r="C26">
            <v>8263376</v>
          </cell>
          <cell r="D26" t="str">
            <v>Giles Brook Primary School</v>
          </cell>
          <cell r="E26" t="str">
            <v>Combined</v>
          </cell>
          <cell r="F26" t="str">
            <v>Maintained</v>
          </cell>
          <cell r="G26">
            <v>1933.6318375943893</v>
          </cell>
          <cell r="H26">
            <v>3348.6701326337757</v>
          </cell>
          <cell r="I26">
            <v>617.43029948396133</v>
          </cell>
        </row>
        <row r="27">
          <cell r="C27">
            <v>8262347</v>
          </cell>
          <cell r="D27" t="str">
            <v>Glastonbury Thorn School</v>
          </cell>
          <cell r="E27" t="str">
            <v>Infant</v>
          </cell>
          <cell r="F27" t="str">
            <v>Maintained</v>
          </cell>
          <cell r="G27">
            <v>2125.8904367287123</v>
          </cell>
          <cell r="H27">
            <v>1985.7304609603311</v>
          </cell>
          <cell r="I27">
            <v>325.36155487512667</v>
          </cell>
        </row>
        <row r="28">
          <cell r="C28">
            <v>8262303</v>
          </cell>
          <cell r="D28" t="str">
            <v>Great Linford Primary School</v>
          </cell>
          <cell r="E28" t="str">
            <v>Combined</v>
          </cell>
          <cell r="F28" t="str">
            <v>Maintained</v>
          </cell>
          <cell r="G28">
            <v>1520.5746260344788</v>
          </cell>
          <cell r="H28">
            <v>5113.4249898432181</v>
          </cell>
          <cell r="I28">
            <v>543.27813116358368</v>
          </cell>
        </row>
        <row r="29">
          <cell r="C29">
            <v>8262337</v>
          </cell>
          <cell r="D29" t="str">
            <v>Green Park School</v>
          </cell>
          <cell r="E29" t="str">
            <v>Combined</v>
          </cell>
          <cell r="F29" t="str">
            <v>Maintained</v>
          </cell>
          <cell r="G29">
            <v>981.80683262248306</v>
          </cell>
          <cell r="H29">
            <v>2286.8277485508806</v>
          </cell>
          <cell r="I29">
            <v>473.66589151588209</v>
          </cell>
        </row>
        <row r="30">
          <cell r="C30">
            <v>8262272</v>
          </cell>
          <cell r="D30" t="str">
            <v>Greenleys First School</v>
          </cell>
          <cell r="E30" t="str">
            <v>Infant</v>
          </cell>
          <cell r="F30" t="str">
            <v>Maintained</v>
          </cell>
          <cell r="G30">
            <v>1035.6357470526616</v>
          </cell>
          <cell r="H30">
            <v>4642.0709541366759</v>
          </cell>
          <cell r="I30">
            <v>233.04967186404423</v>
          </cell>
        </row>
        <row r="31">
          <cell r="C31">
            <v>8262305</v>
          </cell>
          <cell r="D31" t="str">
            <v>Greenleys Junior School</v>
          </cell>
          <cell r="E31" t="str">
            <v>Junior</v>
          </cell>
          <cell r="F31" t="str">
            <v>Maintained</v>
          </cell>
          <cell r="G31">
            <v>806.94772979182005</v>
          </cell>
          <cell r="H31">
            <v>6518.4596653231256</v>
          </cell>
          <cell r="I31">
            <v>340.49465045071395</v>
          </cell>
        </row>
        <row r="32">
          <cell r="C32">
            <v>8262042</v>
          </cell>
          <cell r="D32" t="str">
            <v>Hanslope Primary School</v>
          </cell>
          <cell r="E32" t="str">
            <v>Combined</v>
          </cell>
          <cell r="F32" t="str">
            <v>Maintained</v>
          </cell>
          <cell r="G32">
            <v>716.14915452008893</v>
          </cell>
          <cell r="H32">
            <v>1817.9662609543097</v>
          </cell>
          <cell r="I32">
            <v>355.62774602630128</v>
          </cell>
        </row>
        <row r="33">
          <cell r="C33">
            <v>8262043</v>
          </cell>
          <cell r="D33" t="str">
            <v>Haversham Village School</v>
          </cell>
          <cell r="E33" t="str">
            <v>Infant</v>
          </cell>
          <cell r="F33" t="str">
            <v>Maintained</v>
          </cell>
          <cell r="G33">
            <v>525.09632598788426</v>
          </cell>
          <cell r="H33">
            <v>1734.8683995533734</v>
          </cell>
          <cell r="I33">
            <v>193.07307771853448</v>
          </cell>
        </row>
        <row r="34">
          <cell r="C34">
            <v>8262324</v>
          </cell>
          <cell r="D34" t="str">
            <v>Heelands School</v>
          </cell>
          <cell r="E34" t="str">
            <v>Infant</v>
          </cell>
          <cell r="F34" t="str">
            <v>Maintained</v>
          </cell>
          <cell r="G34">
            <v>598.41829585597043</v>
          </cell>
          <cell r="H34">
            <v>1688.6711687807219</v>
          </cell>
          <cell r="I34">
            <v>160.41081310122524</v>
          </cell>
        </row>
        <row r="35">
          <cell r="C35">
            <v>8262185</v>
          </cell>
          <cell r="D35" t="str">
            <v>Holne Chase Primary School</v>
          </cell>
          <cell r="E35" t="str">
            <v>Combined</v>
          </cell>
          <cell r="F35" t="str">
            <v>Maintained</v>
          </cell>
          <cell r="G35">
            <v>1219.1935831867934</v>
          </cell>
          <cell r="H35">
            <v>3984.9700800704063</v>
          </cell>
          <cell r="I35">
            <v>410.10689009841548</v>
          </cell>
        </row>
        <row r="36">
          <cell r="C36">
            <v>8262006</v>
          </cell>
          <cell r="D36" t="str">
            <v>Howe Park School</v>
          </cell>
          <cell r="E36" t="str">
            <v>Infant</v>
          </cell>
          <cell r="F36" t="str">
            <v>Maintained</v>
          </cell>
          <cell r="G36">
            <v>1242.6635833067965</v>
          </cell>
          <cell r="H36">
            <v>1260.9323815369171</v>
          </cell>
          <cell r="I36">
            <v>254.23600566986644</v>
          </cell>
        </row>
        <row r="37">
          <cell r="C37">
            <v>8262284</v>
          </cell>
          <cell r="D37" t="str">
            <v>Langland Community School</v>
          </cell>
          <cell r="E37" t="str">
            <v>Combined</v>
          </cell>
          <cell r="F37" t="str">
            <v>Maintained</v>
          </cell>
          <cell r="G37">
            <v>1337.3640795369756</v>
          </cell>
          <cell r="H37">
            <v>8873.2853384362588</v>
          </cell>
          <cell r="I37">
            <v>385.89393717747583</v>
          </cell>
        </row>
        <row r="38">
          <cell r="C38">
            <v>8262067</v>
          </cell>
          <cell r="D38" t="str">
            <v>Lavendon School</v>
          </cell>
          <cell r="E38" t="str">
            <v>Combined</v>
          </cell>
          <cell r="F38" t="str">
            <v>Maintained</v>
          </cell>
          <cell r="G38">
            <v>418.15769694462796</v>
          </cell>
          <cell r="H38">
            <v>1102.4157464903826</v>
          </cell>
          <cell r="I38">
            <v>237.58960053672041</v>
          </cell>
        </row>
        <row r="39">
          <cell r="C39">
            <v>8262007</v>
          </cell>
          <cell r="D39" t="str">
            <v>Long Meadow School</v>
          </cell>
          <cell r="E39" t="str">
            <v>Combined</v>
          </cell>
          <cell r="F39" t="str">
            <v>Maintained</v>
          </cell>
          <cell r="G39">
            <v>2141.4728855455814</v>
          </cell>
          <cell r="H39">
            <v>3096.6324624049039</v>
          </cell>
          <cell r="I39">
            <v>612.89037081128515</v>
          </cell>
        </row>
        <row r="40">
          <cell r="C40">
            <v>8262506</v>
          </cell>
          <cell r="D40" t="str">
            <v>Loughton Manor First School</v>
          </cell>
          <cell r="E40" t="str">
            <v>Infant</v>
          </cell>
          <cell r="F40" t="str">
            <v>Maintained</v>
          </cell>
          <cell r="G40">
            <v>1799.0810126856745</v>
          </cell>
          <cell r="H40">
            <v>2311.9423084246082</v>
          </cell>
          <cell r="I40">
            <v>355.62774602630128</v>
          </cell>
        </row>
        <row r="41">
          <cell r="C41">
            <v>8262001</v>
          </cell>
          <cell r="D41" t="str">
            <v>Merebrook Infant School</v>
          </cell>
          <cell r="E41" t="str">
            <v>Infant</v>
          </cell>
          <cell r="F41" t="str">
            <v>Maintained</v>
          </cell>
          <cell r="G41">
            <v>927.05419475896815</v>
          </cell>
          <cell r="H41">
            <v>1057.6367416052415</v>
          </cell>
          <cell r="I41">
            <v>177.05721823437128</v>
          </cell>
        </row>
        <row r="42">
          <cell r="C42">
            <v>8263003</v>
          </cell>
          <cell r="D42" t="str">
            <v>Newton Blossomville Church of England School</v>
          </cell>
          <cell r="E42" t="str">
            <v>Infant</v>
          </cell>
          <cell r="F42" t="str">
            <v>Maintained</v>
          </cell>
          <cell r="G42">
            <v>63.922195711280708</v>
          </cell>
          <cell r="H42">
            <v>168.52215232974004</v>
          </cell>
          <cell r="I42">
            <v>36.319429381409492</v>
          </cell>
        </row>
        <row r="43">
          <cell r="C43">
            <v>8263390</v>
          </cell>
          <cell r="D43" t="str">
            <v>Newton Leys Primary School</v>
          </cell>
          <cell r="E43" t="str">
            <v>Combined</v>
          </cell>
          <cell r="F43" t="str">
            <v>Maintained</v>
          </cell>
          <cell r="G43">
            <v>2333.3812292622415</v>
          </cell>
          <cell r="H43">
            <v>12356.707356801258</v>
          </cell>
          <cell r="I43">
            <v>584.13748921766933</v>
          </cell>
        </row>
        <row r="44">
          <cell r="C44">
            <v>8263004</v>
          </cell>
          <cell r="D44" t="str">
            <v>North Crawley CofE School</v>
          </cell>
          <cell r="E44" t="str">
            <v>Infant</v>
          </cell>
          <cell r="F44" t="str">
            <v>Maintained</v>
          </cell>
          <cell r="G44">
            <v>55.931921247370617</v>
          </cell>
          <cell r="H44">
            <v>155.19757997697366</v>
          </cell>
          <cell r="I44">
            <v>31.779500708733305</v>
          </cell>
        </row>
        <row r="45">
          <cell r="C45">
            <v>8262062</v>
          </cell>
          <cell r="D45" t="str">
            <v>Oldbrook First School</v>
          </cell>
          <cell r="E45" t="str">
            <v>Infant</v>
          </cell>
          <cell r="F45" t="str">
            <v>Maintained</v>
          </cell>
          <cell r="G45">
            <v>1917.1490142570758</v>
          </cell>
          <cell r="H45">
            <v>2597.975735110922</v>
          </cell>
          <cell r="I45">
            <v>217.91657628845695</v>
          </cell>
        </row>
        <row r="46">
          <cell r="C46">
            <v>8262247</v>
          </cell>
          <cell r="D46" t="str">
            <v>Pepper Hill School</v>
          </cell>
          <cell r="E46" t="str">
            <v>Infant</v>
          </cell>
          <cell r="F46" t="str">
            <v>Maintained</v>
          </cell>
          <cell r="G46">
            <v>971.01937381554148</v>
          </cell>
          <cell r="H46">
            <v>2413.6825643189923</v>
          </cell>
          <cell r="I46">
            <v>211.86333805822201</v>
          </cell>
        </row>
        <row r="47">
          <cell r="C47">
            <v>8262002</v>
          </cell>
          <cell r="D47" t="str">
            <v>Portfields Primary School</v>
          </cell>
          <cell r="E47" t="str">
            <v>Combined</v>
          </cell>
          <cell r="F47" t="str">
            <v>Maintained</v>
          </cell>
          <cell r="G47">
            <v>2203.1522819703291</v>
          </cell>
          <cell r="H47">
            <v>5238.7928236123216</v>
          </cell>
          <cell r="I47">
            <v>1038.1303564852878</v>
          </cell>
        </row>
        <row r="48">
          <cell r="C48">
            <v>8262322</v>
          </cell>
          <cell r="D48" t="str">
            <v>Priory Common School</v>
          </cell>
          <cell r="E48" t="str">
            <v>Infant</v>
          </cell>
          <cell r="F48" t="str">
            <v>Maintained</v>
          </cell>
          <cell r="G48">
            <v>1208.4709537928975</v>
          </cell>
          <cell r="H48">
            <v>1491.3914027958358</v>
          </cell>
          <cell r="I48">
            <v>184.62376602216492</v>
          </cell>
        </row>
        <row r="49">
          <cell r="C49">
            <v>8263392</v>
          </cell>
          <cell r="D49" t="str">
            <v>Priory Rise School</v>
          </cell>
          <cell r="E49" t="str">
            <v>Combined</v>
          </cell>
          <cell r="F49" t="str">
            <v>Maintained</v>
          </cell>
          <cell r="G49">
            <v>3475.3765042934892</v>
          </cell>
          <cell r="H49">
            <v>4759.4918651206826</v>
          </cell>
          <cell r="I49">
            <v>906.47242497767854</v>
          </cell>
        </row>
        <row r="50">
          <cell r="C50">
            <v>8262112</v>
          </cell>
          <cell r="D50" t="str">
            <v>Russell Street School</v>
          </cell>
          <cell r="E50" t="str">
            <v>Infant</v>
          </cell>
          <cell r="F50" t="str">
            <v>Maintained</v>
          </cell>
          <cell r="G50">
            <v>796.53491990564225</v>
          </cell>
          <cell r="H50">
            <v>2765.4920050403771</v>
          </cell>
          <cell r="I50">
            <v>354.11443646874255</v>
          </cell>
        </row>
        <row r="51">
          <cell r="C51">
            <v>8263005</v>
          </cell>
          <cell r="D51" t="str">
            <v>Sherington Church of England School</v>
          </cell>
          <cell r="E51" t="str">
            <v>Infant</v>
          </cell>
          <cell r="F51" t="str">
            <v>Maintained</v>
          </cell>
          <cell r="G51">
            <v>90.556443924314337</v>
          </cell>
          <cell r="H51">
            <v>238.73971580046504</v>
          </cell>
          <cell r="I51">
            <v>51.452524956996776</v>
          </cell>
        </row>
        <row r="52">
          <cell r="C52">
            <v>8262299</v>
          </cell>
          <cell r="D52" t="str">
            <v>Southwood School</v>
          </cell>
          <cell r="E52" t="str">
            <v>Junior</v>
          </cell>
          <cell r="F52" t="str">
            <v>Maintained</v>
          </cell>
          <cell r="G52">
            <v>1158.3852080055963</v>
          </cell>
          <cell r="H52">
            <v>4424.8038062837331</v>
          </cell>
          <cell r="I52">
            <v>313.25507841465685</v>
          </cell>
        </row>
        <row r="53">
          <cell r="C53">
            <v>8263066</v>
          </cell>
          <cell r="D53" t="str">
            <v>St Andrew's CofE Infant School</v>
          </cell>
          <cell r="E53" t="str">
            <v>Infant</v>
          </cell>
          <cell r="F53" t="str">
            <v>Maintained</v>
          </cell>
          <cell r="G53">
            <v>105.62884529507295</v>
          </cell>
          <cell r="H53">
            <v>212.25821816164586</v>
          </cell>
          <cell r="I53">
            <v>25.726262478498388</v>
          </cell>
        </row>
        <row r="54">
          <cell r="C54">
            <v>8263383</v>
          </cell>
          <cell r="D54" t="str">
            <v>St Bernadette's Catholic Primary School</v>
          </cell>
          <cell r="E54" t="str">
            <v>Combined</v>
          </cell>
          <cell r="F54" t="str">
            <v>Maintained</v>
          </cell>
          <cell r="G54">
            <v>2493.6248544044265</v>
          </cell>
          <cell r="H54">
            <v>5650.2571638319396</v>
          </cell>
          <cell r="I54">
            <v>603.81051346593279</v>
          </cell>
        </row>
        <row r="55">
          <cell r="C55">
            <v>8263348</v>
          </cell>
          <cell r="D55" t="str">
            <v>St Mary and St Giles Church of England School</v>
          </cell>
          <cell r="E55" t="str">
            <v>Junior</v>
          </cell>
          <cell r="F55" t="str">
            <v>Maintained</v>
          </cell>
          <cell r="G55">
            <v>1733.4232606243322</v>
          </cell>
          <cell r="H55">
            <v>7118.1833778700784</v>
          </cell>
          <cell r="I55">
            <v>618.18695426274064</v>
          </cell>
        </row>
        <row r="56">
          <cell r="C56">
            <v>8263379</v>
          </cell>
          <cell r="D56" t="str">
            <v>St Mary Magdalene Catholic Primary School</v>
          </cell>
          <cell r="E56" t="str">
            <v>Combined</v>
          </cell>
          <cell r="F56" t="str">
            <v>Maintained</v>
          </cell>
          <cell r="G56">
            <v>1918.9216966912036</v>
          </cell>
          <cell r="H56">
            <v>6215.004023377016</v>
          </cell>
          <cell r="I56">
            <v>531.17165470311375</v>
          </cell>
        </row>
        <row r="57">
          <cell r="C57">
            <v>8263058</v>
          </cell>
          <cell r="D57" t="str">
            <v>St Mary's Wavendon CofE Primary</v>
          </cell>
          <cell r="E57" t="str">
            <v>Combined</v>
          </cell>
          <cell r="F57" t="str">
            <v>Maintained</v>
          </cell>
          <cell r="G57">
            <v>585.87943167769276</v>
          </cell>
          <cell r="H57">
            <v>1410.0123884342565</v>
          </cell>
          <cell r="I57">
            <v>208.08006416432519</v>
          </cell>
        </row>
        <row r="58">
          <cell r="C58">
            <v>8263378</v>
          </cell>
          <cell r="D58" t="str">
            <v>St Monica's Catholic Primary School</v>
          </cell>
          <cell r="E58" t="str">
            <v>Combined</v>
          </cell>
          <cell r="F58" t="str">
            <v>Maintained</v>
          </cell>
          <cell r="G58">
            <v>3153.9224251152955</v>
          </cell>
          <cell r="H58">
            <v>5885.5811204137945</v>
          </cell>
          <cell r="I58">
            <v>540.25151204846611</v>
          </cell>
        </row>
        <row r="59">
          <cell r="C59">
            <v>8263369</v>
          </cell>
          <cell r="D59" t="str">
            <v>St Thomas Aquinas Catholic Primary School</v>
          </cell>
          <cell r="E59" t="str">
            <v>Combined</v>
          </cell>
          <cell r="F59" t="str">
            <v>Maintained</v>
          </cell>
          <cell r="G59">
            <v>1803.2194111979079</v>
          </cell>
          <cell r="H59">
            <v>4107.2213514490322</v>
          </cell>
          <cell r="I59">
            <v>446.426319479825</v>
          </cell>
        </row>
        <row r="60">
          <cell r="C60">
            <v>8262301</v>
          </cell>
          <cell r="D60" t="str">
            <v>Stanton School</v>
          </cell>
          <cell r="E60" t="str">
            <v>Junior</v>
          </cell>
          <cell r="F60" t="str">
            <v>Maintained</v>
          </cell>
          <cell r="G60">
            <v>1355.521716205491</v>
          </cell>
          <cell r="H60">
            <v>5917.322495005079</v>
          </cell>
          <cell r="I60">
            <v>497.87884443682174</v>
          </cell>
        </row>
        <row r="61">
          <cell r="C61">
            <v>8263006</v>
          </cell>
          <cell r="D61" t="str">
            <v>Stoke Goldington Church of England School</v>
          </cell>
          <cell r="E61" t="str">
            <v>Infant</v>
          </cell>
          <cell r="F61" t="str">
            <v>Maintained</v>
          </cell>
          <cell r="G61">
            <v>82.56616946040424</v>
          </cell>
          <cell r="H61">
            <v>225.41514344769863</v>
          </cell>
          <cell r="I61">
            <v>46.912596284320593</v>
          </cell>
        </row>
        <row r="62">
          <cell r="C62">
            <v>8262327</v>
          </cell>
          <cell r="D62" t="str">
            <v>Summerfield School</v>
          </cell>
          <cell r="E62" t="str">
            <v>Combined</v>
          </cell>
          <cell r="F62" t="str">
            <v>Maintained</v>
          </cell>
          <cell r="G62">
            <v>2261.849113001701</v>
          </cell>
          <cell r="H62">
            <v>5520.4981424405514</v>
          </cell>
          <cell r="I62">
            <v>526.63172603043756</v>
          </cell>
        </row>
        <row r="63">
          <cell r="C63">
            <v>8263389</v>
          </cell>
          <cell r="D63" t="str">
            <v>Tickford Park Primary School</v>
          </cell>
          <cell r="E63" t="str">
            <v>Combined</v>
          </cell>
          <cell r="F63" t="str">
            <v>Maintained</v>
          </cell>
          <cell r="G63">
            <v>1138.8558796450861</v>
          </cell>
          <cell r="H63">
            <v>2923.8200158087093</v>
          </cell>
          <cell r="I63">
            <v>584.13748921766933</v>
          </cell>
        </row>
        <row r="64">
          <cell r="C64">
            <v>8262000</v>
          </cell>
          <cell r="D64" t="str">
            <v>Wavendon Gate School</v>
          </cell>
          <cell r="E64" t="str">
            <v>Combined</v>
          </cell>
          <cell r="F64" t="str">
            <v>Maintained</v>
          </cell>
          <cell r="G64">
            <v>1612.2582464378638</v>
          </cell>
          <cell r="H64">
            <v>4539.7428356765358</v>
          </cell>
          <cell r="I64">
            <v>611.37706125372642</v>
          </cell>
        </row>
        <row r="65">
          <cell r="C65">
            <v>8262330</v>
          </cell>
          <cell r="D65" t="str">
            <v>Willen Primary School</v>
          </cell>
          <cell r="E65" t="str">
            <v>Combined</v>
          </cell>
          <cell r="F65" t="str">
            <v>Maintained</v>
          </cell>
          <cell r="G65">
            <v>2077.9633963842562</v>
          </cell>
          <cell r="H65">
            <v>3399.6552493755626</v>
          </cell>
          <cell r="I65">
            <v>550.84467895137732</v>
          </cell>
        </row>
        <row r="66">
          <cell r="C66">
            <v>8262320</v>
          </cell>
          <cell r="D66" t="str">
            <v>The Willows School and Early Years Centre</v>
          </cell>
          <cell r="E66" t="str">
            <v>Infant</v>
          </cell>
          <cell r="F66" t="str">
            <v>Maintained</v>
          </cell>
          <cell r="G66">
            <v>1083.1093304022115</v>
          </cell>
          <cell r="H66">
            <v>2654.5447275170218</v>
          </cell>
          <cell r="I66">
            <v>155.87088442854906</v>
          </cell>
        </row>
        <row r="67">
          <cell r="C67">
            <v>8262306</v>
          </cell>
          <cell r="D67" t="str">
            <v>Wood End First School</v>
          </cell>
          <cell r="E67" t="str">
            <v>Infant</v>
          </cell>
          <cell r="F67" t="str">
            <v>Maintained</v>
          </cell>
          <cell r="G67">
            <v>611.55214171501871</v>
          </cell>
          <cell r="H67">
            <v>1307.890798289335</v>
          </cell>
          <cell r="I67">
            <v>98.365121241317368</v>
          </cell>
        </row>
        <row r="68">
          <cell r="C68">
            <v>8262122</v>
          </cell>
          <cell r="D68" t="str">
            <v>Wyvern School</v>
          </cell>
          <cell r="E68" t="str">
            <v>Infant</v>
          </cell>
          <cell r="F68" t="str">
            <v>Maintained</v>
          </cell>
          <cell r="G68">
            <v>2296.938672546808</v>
          </cell>
          <cell r="H68">
            <v>4237.0513157580881</v>
          </cell>
          <cell r="I68">
            <v>376.81407983212347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tabColor theme="9" tint="0.39997558519241921"/>
    <pageSetUpPr fitToPage="1"/>
  </sheetPr>
  <dimension ref="A1:AU66"/>
  <sheetViews>
    <sheetView tabSelected="1" topLeftCell="A16" workbookViewId="0">
      <selection activeCell="D23" sqref="D23"/>
    </sheetView>
  </sheetViews>
  <sheetFormatPr defaultColWidth="9.140625" defaultRowHeight="15" x14ac:dyDescent="0.25"/>
  <cols>
    <col min="1" max="1" width="2" style="18" customWidth="1"/>
    <col min="2" max="2" width="3.140625" style="21" customWidth="1"/>
    <col min="3" max="3" width="24.42578125" style="149" customWidth="1"/>
    <col min="4" max="4" width="28" style="150" customWidth="1"/>
    <col min="5" max="5" width="14.5703125" style="21" customWidth="1"/>
    <col min="6" max="6" width="13.7109375" style="21" customWidth="1"/>
    <col min="7" max="7" width="15" style="21" customWidth="1"/>
    <col min="8" max="8" width="13.7109375" style="21" customWidth="1"/>
    <col min="9" max="9" width="15.28515625" style="21" customWidth="1"/>
    <col min="10" max="10" width="25.140625" style="21" customWidth="1"/>
    <col min="11" max="11" width="25.85546875" style="21" customWidth="1"/>
    <col min="12" max="12" width="9.140625" style="21"/>
    <col min="13" max="13" width="9.140625" style="20" hidden="1" customWidth="1"/>
    <col min="14" max="15" width="9.140625" style="20"/>
    <col min="16" max="16" width="11.7109375" style="20" customWidth="1"/>
    <col min="17" max="17" width="13.28515625" style="20" bestFit="1" customWidth="1"/>
    <col min="18" max="34" width="11.7109375" style="20" customWidth="1"/>
    <col min="35" max="35" width="14.140625" style="20" customWidth="1"/>
    <col min="36" max="16384" width="9.140625" style="20"/>
  </cols>
  <sheetData>
    <row r="1" spans="1:47" ht="30.75" x14ac:dyDescent="0.4">
      <c r="A1" s="235" t="s">
        <v>286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18"/>
      <c r="M1" s="19"/>
    </row>
    <row r="2" spans="1:47" ht="3" customHeight="1" thickBot="1" x14ac:dyDescent="0.3">
      <c r="A2" s="20"/>
      <c r="C2" s="22"/>
      <c r="D2" s="23"/>
      <c r="E2" s="18"/>
      <c r="F2" s="18"/>
      <c r="G2" s="18"/>
      <c r="H2" s="18"/>
      <c r="I2" s="18"/>
      <c r="J2" s="18"/>
      <c r="K2" s="24"/>
      <c r="L2" s="18"/>
      <c r="M2" s="19"/>
    </row>
    <row r="3" spans="1:47" ht="24.75" customHeight="1" thickBot="1" x14ac:dyDescent="0.3">
      <c r="A3" s="20"/>
      <c r="B3" s="18"/>
      <c r="C3" s="14" t="str">
        <f>IFERROR(VLOOKUP(D3,'Data for Website 2021'!CH4:CI200,2,0),"")</f>
        <v/>
      </c>
      <c r="D3" s="236" t="s">
        <v>259</v>
      </c>
      <c r="E3" s="237"/>
      <c r="F3" s="237"/>
      <c r="G3" s="238"/>
      <c r="H3" s="18"/>
      <c r="I3" s="18"/>
      <c r="J3" s="18"/>
      <c r="K3" s="18"/>
      <c r="L3" s="18"/>
      <c r="M3" s="19"/>
    </row>
    <row r="4" spans="1:47" ht="14.25" customHeight="1" x14ac:dyDescent="0.25">
      <c r="A4" s="20"/>
      <c r="B4" s="18"/>
      <c r="C4" s="25"/>
      <c r="D4" s="26"/>
      <c r="E4" s="26"/>
      <c r="F4" s="26"/>
      <c r="G4" s="26"/>
      <c r="H4" s="18"/>
      <c r="I4" s="18"/>
      <c r="J4" s="18"/>
      <c r="K4" s="18"/>
      <c r="L4" s="18"/>
      <c r="M4" s="19"/>
    </row>
    <row r="5" spans="1:47" s="27" customFormat="1" ht="19.5" customHeight="1" x14ac:dyDescent="0.2">
      <c r="B5" s="28"/>
      <c r="C5" s="29" t="s">
        <v>13</v>
      </c>
      <c r="D5" s="30"/>
      <c r="E5" s="31"/>
      <c r="F5" s="32"/>
      <c r="G5" s="32"/>
      <c r="H5" s="32"/>
      <c r="I5" s="32"/>
      <c r="J5" s="32"/>
      <c r="K5" s="32"/>
      <c r="L5" s="28"/>
      <c r="M5" s="33"/>
    </row>
    <row r="6" spans="1:47" s="27" customFormat="1" ht="5.0999999999999996" customHeight="1" thickBot="1" x14ac:dyDescent="0.25">
      <c r="B6" s="28"/>
      <c r="C6" s="29"/>
      <c r="D6" s="30"/>
      <c r="E6" s="31"/>
      <c r="F6" s="32"/>
      <c r="G6" s="32"/>
      <c r="H6" s="32"/>
      <c r="I6" s="32"/>
      <c r="J6" s="32"/>
      <c r="K6" s="32"/>
      <c r="L6" s="28"/>
      <c r="M6" s="33"/>
    </row>
    <row r="7" spans="1:47" ht="30" customHeight="1" thickBot="1" x14ac:dyDescent="0.3">
      <c r="A7" s="20"/>
      <c r="B7" s="18"/>
      <c r="C7" s="209" t="s">
        <v>15</v>
      </c>
      <c r="D7" s="34" t="s">
        <v>17</v>
      </c>
      <c r="E7" s="233" t="s">
        <v>18</v>
      </c>
      <c r="F7" s="231"/>
      <c r="G7" s="239" t="s">
        <v>16</v>
      </c>
      <c r="H7" s="240"/>
      <c r="I7" s="34" t="s">
        <v>19</v>
      </c>
      <c r="J7" s="34" t="s">
        <v>20</v>
      </c>
      <c r="K7" s="34" t="s">
        <v>21</v>
      </c>
      <c r="L7" s="18"/>
      <c r="M7" s="19" t="s">
        <v>260</v>
      </c>
    </row>
    <row r="8" spans="1:47" ht="20.100000000000001" customHeight="1" x14ac:dyDescent="0.25">
      <c r="A8" s="20"/>
      <c r="B8" s="18"/>
      <c r="C8" s="254"/>
      <c r="D8" s="35" t="s">
        <v>23</v>
      </c>
      <c r="E8" s="241">
        <f>IFERROR(IF($M$7="APT AWPU",Rates!E3,Rates!C3),"")</f>
        <v>2923.8080508589996</v>
      </c>
      <c r="F8" s="242"/>
      <c r="G8" s="243" t="str">
        <f>IFERROR(VLOOKUP(CONCATENATE(826,$C$3)*1,'Data for Website 2021'!$B$3:$CF$106,77,0),"")</f>
        <v/>
      </c>
      <c r="H8" s="244"/>
      <c r="I8" s="36" t="str">
        <f>IFERROR(E8*G8,"")</f>
        <v/>
      </c>
      <c r="J8" s="245">
        <f>SUM(I8:I10)</f>
        <v>0</v>
      </c>
      <c r="K8" s="37" t="str">
        <f>IFERROR(IF(G8&gt;0,$I$8/$J$46,0),"")</f>
        <v/>
      </c>
      <c r="L8" s="18"/>
      <c r="M8" s="19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</row>
    <row r="9" spans="1:47" ht="20.100000000000001" customHeight="1" x14ac:dyDescent="0.25">
      <c r="A9" s="20"/>
      <c r="B9" s="18"/>
      <c r="C9" s="254"/>
      <c r="D9" s="39" t="s">
        <v>25</v>
      </c>
      <c r="E9" s="246">
        <f>IFERROR(IF($M$7="APT AWPU",Rates!E4,Rates!C4),"")</f>
        <v>4111.9568597659991</v>
      </c>
      <c r="F9" s="247"/>
      <c r="G9" s="248" t="str">
        <f>IFERROR(VLOOKUP(CONCATENATE(826,$C$3)*1,'Data for Website 2021'!$B$3:$CF$106,78,0),"")</f>
        <v/>
      </c>
      <c r="H9" s="249"/>
      <c r="I9" s="40" t="str">
        <f>IFERROR(E9*G9,"")</f>
        <v/>
      </c>
      <c r="J9" s="229"/>
      <c r="K9" s="41" t="str">
        <f>IFERROR(IF(G9&gt;0,$I$8/$J$46,0),"")</f>
        <v/>
      </c>
      <c r="L9" s="18"/>
      <c r="M9" s="19"/>
      <c r="O9" s="19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</row>
    <row r="10" spans="1:47" ht="20.100000000000001" customHeight="1" thickBot="1" x14ac:dyDescent="0.3">
      <c r="A10" s="20"/>
      <c r="B10" s="18"/>
      <c r="C10" s="210"/>
      <c r="D10" s="42" t="s">
        <v>26</v>
      </c>
      <c r="E10" s="250">
        <f>IFERROR(IF($M$7="APT AWPU",Rates!E5,Rates!C5),"")</f>
        <v>4667.6543647069993</v>
      </c>
      <c r="F10" s="251"/>
      <c r="G10" s="252" t="str">
        <f>IFERROR(VLOOKUP(CONCATENATE(826,$C$3)*1,'Data for Website 2021'!$B$3:$CF$106,79,0),"")</f>
        <v/>
      </c>
      <c r="H10" s="253"/>
      <c r="I10" s="43" t="str">
        <f>IFERROR(E10*G10,"")</f>
        <v/>
      </c>
      <c r="J10" s="230"/>
      <c r="K10" s="44" t="str">
        <f>IFERROR(IF(G10&gt;0,$I$8/$J$46,0),"")</f>
        <v/>
      </c>
      <c r="L10" s="18"/>
      <c r="M10" s="19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</row>
    <row r="11" spans="1:47" ht="30" customHeight="1" x14ac:dyDescent="0.25">
      <c r="A11" s="20"/>
      <c r="B11" s="18"/>
      <c r="C11" s="209"/>
      <c r="D11" s="231" t="s">
        <v>17</v>
      </c>
      <c r="E11" s="233" t="s">
        <v>28</v>
      </c>
      <c r="F11" s="211" t="s">
        <v>29</v>
      </c>
      <c r="G11" s="221" t="s">
        <v>30</v>
      </c>
      <c r="H11" s="223" t="s">
        <v>31</v>
      </c>
      <c r="I11" s="233" t="s">
        <v>19</v>
      </c>
      <c r="J11" s="211" t="s">
        <v>20</v>
      </c>
      <c r="K11" s="211" t="s">
        <v>21</v>
      </c>
      <c r="L11" s="18"/>
      <c r="M11" s="19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</row>
    <row r="12" spans="1:47" ht="30" customHeight="1" thickBot="1" x14ac:dyDescent="0.3">
      <c r="A12" s="20"/>
      <c r="B12" s="18"/>
      <c r="C12" s="210"/>
      <c r="D12" s="232"/>
      <c r="E12" s="234"/>
      <c r="F12" s="212"/>
      <c r="G12" s="222"/>
      <c r="H12" s="224"/>
      <c r="I12" s="234"/>
      <c r="J12" s="212"/>
      <c r="K12" s="212"/>
      <c r="L12" s="18"/>
      <c r="M12" s="19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</row>
    <row r="13" spans="1:47" ht="20.100000000000001" customHeight="1" x14ac:dyDescent="0.25">
      <c r="A13" s="20"/>
      <c r="B13" s="18"/>
      <c r="C13" s="225" t="s">
        <v>34</v>
      </c>
      <c r="D13" s="45" t="s">
        <v>5</v>
      </c>
      <c r="E13" s="46">
        <f>IFERROR(IF($M$7="APT AWPU",Rates!E6,Rates!C6),"")</f>
        <v>462.88349999999997</v>
      </c>
      <c r="F13" s="47">
        <f>IFERROR(IF($M$7="APT AWPU",Rates!E7,Rates!C7),"")</f>
        <v>462.88349999999997</v>
      </c>
      <c r="G13" s="48" t="str">
        <f>IFERROR(IF($G$8&gt;0,I13/E13,0),"")</f>
        <v/>
      </c>
      <c r="H13" s="49" t="str">
        <f>IFERROR(IF($G$9&gt;0,I13/F13,0),"")</f>
        <v/>
      </c>
      <c r="I13" s="50" t="str">
        <f>IFERROR(VLOOKUP(CONCATENATE(826,$C$3)*1,'Data for Website 2021'!$B$3:$CF$106,9,0)+VLOOKUP(CONCATENATE(826,$C$3)*1,'Data for Website 2021'!$B$3:$CF$106,10,0),"")</f>
        <v/>
      </c>
      <c r="J13" s="228">
        <f>SUM(I13:I20)</f>
        <v>0</v>
      </c>
      <c r="K13" s="51" t="str">
        <f>IFERROR($I13/$J$46,"")</f>
        <v/>
      </c>
      <c r="L13" s="18"/>
      <c r="M13" s="19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</row>
    <row r="14" spans="1:47" ht="20.100000000000001" customHeight="1" x14ac:dyDescent="0.25">
      <c r="A14" s="20"/>
      <c r="B14" s="18"/>
      <c r="C14" s="226"/>
      <c r="D14" s="52" t="s">
        <v>36</v>
      </c>
      <c r="E14" s="53">
        <f>IFERROR(IF($M$7="APT AWPU",Rates!E8,Rates!C8),"")</f>
        <v>576.03279999999995</v>
      </c>
      <c r="F14" s="54">
        <f>IFERROR(IF($M$7="APT AWPU",Rates!E9,Rates!C9),"")</f>
        <v>838.33344999999997</v>
      </c>
      <c r="G14" s="55" t="str">
        <f>IFERROR(IF($G$8&gt;0,I14/E14,0),"")</f>
        <v/>
      </c>
      <c r="H14" s="48" t="str">
        <f t="shared" ref="H14:H20" si="0">IFERROR(IF($G$9&gt;0,I14/F14,0),"")</f>
        <v/>
      </c>
      <c r="I14" s="56" t="str">
        <f>IFERROR(VLOOKUP(CONCATENATE(826,$C$3)*1,'Data for Website 2021'!$B$3:$CF$106,11,0)+VLOOKUP(CONCATENATE(826,$C$3)*1,'Data for Website 2021'!$B$3:$CF$106,12,0),"")</f>
        <v/>
      </c>
      <c r="J14" s="229"/>
      <c r="K14" s="41" t="str">
        <f t="shared" ref="K14:K20" si="1">IFERROR($I14/$J$46,"")</f>
        <v/>
      </c>
      <c r="L14" s="18"/>
      <c r="M14" s="19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</row>
    <row r="15" spans="1:47" ht="20.100000000000001" customHeight="1" x14ac:dyDescent="0.25">
      <c r="A15" s="20"/>
      <c r="B15" s="18"/>
      <c r="C15" s="226"/>
      <c r="D15" s="57" t="s">
        <v>38</v>
      </c>
      <c r="E15" s="53">
        <f>IFERROR(IF($M$7="APT AWPU",Rates!E10,Rates!C10),"")</f>
        <v>216.01229999999998</v>
      </c>
      <c r="F15" s="54">
        <f>IFERROR(IF($M$7="APT AWPU",Rates!E11,Rates!C11),"")</f>
        <v>308.589</v>
      </c>
      <c r="G15" s="55" t="str">
        <f>IFERROR(IF($G$8&gt;0,I15/E15,0),"")</f>
        <v/>
      </c>
      <c r="H15" s="58" t="str">
        <f t="shared" si="0"/>
        <v/>
      </c>
      <c r="I15" s="56" t="str">
        <f>IFERROR(VLOOKUP(CONCATENATE(826,$C$3)*1,'Data for Website 2021'!$B$3:$CF$106,13,0)+VLOOKUP(CONCATENATE(826,$C$3)*1,'Data for Website 2021'!$B$3:$CF$106,19,0),"")</f>
        <v/>
      </c>
      <c r="J15" s="229"/>
      <c r="K15" s="41" t="str">
        <f t="shared" si="1"/>
        <v/>
      </c>
      <c r="L15" s="18"/>
      <c r="M15" s="19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</row>
    <row r="16" spans="1:47" ht="20.100000000000001" customHeight="1" x14ac:dyDescent="0.25">
      <c r="A16" s="20"/>
      <c r="B16" s="18"/>
      <c r="C16" s="226"/>
      <c r="D16" s="57" t="s">
        <v>39</v>
      </c>
      <c r="E16" s="53">
        <f>IFERROR(IF($M$7="APT AWPU",Rates!E12,Rates!C12),"")</f>
        <v>257.15749999999997</v>
      </c>
      <c r="F16" s="54">
        <f>IFERROR(IF($M$7="APT AWPU",Rates!E13,Rates!C13),"")</f>
        <v>416.59514999999999</v>
      </c>
      <c r="G16" s="55" t="str">
        <f>IFERROR(IF($G$8&gt;0,I16/E16,0),"")</f>
        <v/>
      </c>
      <c r="H16" s="58" t="str">
        <f t="shared" si="0"/>
        <v/>
      </c>
      <c r="I16" s="56" t="str">
        <f>IFERROR(VLOOKUP(CONCATENATE(826,$C$3)*1,'Data for Website 2021'!$B$3:$CF$106,14,0)+VLOOKUP(CONCATENATE(826,$C$3)*1,'Data for Website 2021'!$B$3:$CF$106,20,0),"")</f>
        <v/>
      </c>
      <c r="J16" s="229"/>
      <c r="K16" s="41" t="str">
        <f t="shared" si="1"/>
        <v/>
      </c>
      <c r="L16" s="18"/>
      <c r="M16" s="59"/>
      <c r="N16" s="60"/>
      <c r="O16" s="60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60"/>
    </row>
    <row r="17" spans="1:47" ht="20.100000000000001" customHeight="1" x14ac:dyDescent="0.25">
      <c r="A17" s="20"/>
      <c r="B17" s="18"/>
      <c r="C17" s="226"/>
      <c r="D17" s="57" t="s">
        <v>40</v>
      </c>
      <c r="E17" s="53">
        <f>IFERROR(IF($M$7="APT AWPU",Rates!E14,Rates!C14),"")</f>
        <v>385.73624999999998</v>
      </c>
      <c r="F17" s="54">
        <f>IFERROR(IF($M$7="APT AWPU",Rates!E15,Rates!C15),"")</f>
        <v>550.31704999999999</v>
      </c>
      <c r="G17" s="55" t="str">
        <f t="shared" ref="G17:G20" si="2">IFERROR(IF($G$8&gt;0,I17/E17,0),"")</f>
        <v/>
      </c>
      <c r="H17" s="58" t="str">
        <f t="shared" si="0"/>
        <v/>
      </c>
      <c r="I17" s="56" t="str">
        <f>IFERROR(VLOOKUP(CONCATENATE(826,$C$3)*1,'Data for Website 2021'!$B$3:$CF$106,15,0)+VLOOKUP(CONCATENATE(826,$C$3)*1,'Data for Website 2021'!$B$3:$CF$106,21,0),"")</f>
        <v/>
      </c>
      <c r="J17" s="229"/>
      <c r="K17" s="41" t="str">
        <f t="shared" si="1"/>
        <v/>
      </c>
      <c r="L17" s="18"/>
      <c r="M17" s="59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60"/>
    </row>
    <row r="18" spans="1:47" ht="20.100000000000001" customHeight="1" x14ac:dyDescent="0.25">
      <c r="A18" s="20"/>
      <c r="B18" s="18"/>
      <c r="C18" s="226"/>
      <c r="D18" s="57" t="s">
        <v>41</v>
      </c>
      <c r="E18" s="53">
        <f>IFERROR(IF($M$7="APT AWPU",Rates!E16,Rates!C16),"")</f>
        <v>416.59514999999999</v>
      </c>
      <c r="F18" s="54">
        <f>IFERROR(IF($M$7="APT AWPU",Rates!E17,Rates!C17),"")</f>
        <v>596.60539999999992</v>
      </c>
      <c r="G18" s="55" t="str">
        <f t="shared" si="2"/>
        <v/>
      </c>
      <c r="H18" s="58" t="str">
        <f t="shared" si="0"/>
        <v/>
      </c>
      <c r="I18" s="56" t="str">
        <f>IFERROR(VLOOKUP(CONCATENATE(826,$C$3)*1,'Data for Website 2021'!$B$3:$CF$106,16,0)+VLOOKUP(CONCATENATE(826,$C$3)*1,'Data for Website 2021'!$B$3:$CF$106,22,0),"")</f>
        <v/>
      </c>
      <c r="J18" s="229"/>
      <c r="K18" s="41" t="str">
        <f t="shared" si="1"/>
        <v/>
      </c>
      <c r="L18" s="18"/>
      <c r="M18" s="59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60"/>
    </row>
    <row r="19" spans="1:47" ht="20.100000000000001" customHeight="1" x14ac:dyDescent="0.25">
      <c r="A19" s="20"/>
      <c r="B19" s="18"/>
      <c r="C19" s="226"/>
      <c r="D19" s="57" t="s">
        <v>42</v>
      </c>
      <c r="E19" s="53">
        <f>IFERROR(IF($M$7="APT AWPU",Rates!E18,Rates!C18),"")</f>
        <v>447.45405</v>
      </c>
      <c r="F19" s="54">
        <f>IFERROR(IF($M$7="APT AWPU",Rates!E19,Rates!C19),"")</f>
        <v>642.89374999999995</v>
      </c>
      <c r="G19" s="55" t="str">
        <f t="shared" si="2"/>
        <v/>
      </c>
      <c r="H19" s="58" t="str">
        <f t="shared" si="0"/>
        <v/>
      </c>
      <c r="I19" s="56" t="str">
        <f>IFERROR(VLOOKUP(CONCATENATE(826,$C$3)*1,'Data for Website 2021'!$B$3:$CF$106,17,0)+VLOOKUP(CONCATENATE(826,$C$3)*1,'Data for Website 2021'!$B$3:$CF$106,23,0),"")</f>
        <v/>
      </c>
      <c r="J19" s="229"/>
      <c r="K19" s="41" t="str">
        <f t="shared" si="1"/>
        <v/>
      </c>
      <c r="L19" s="18"/>
      <c r="M19" s="59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60"/>
    </row>
    <row r="20" spans="1:47" ht="20.100000000000001" customHeight="1" thickBot="1" x14ac:dyDescent="0.3">
      <c r="A20" s="20"/>
      <c r="B20" s="18"/>
      <c r="C20" s="227"/>
      <c r="D20" s="61" t="s">
        <v>43</v>
      </c>
      <c r="E20" s="62">
        <f>IFERROR(IF($M$7="APT AWPU",Rates!E20,Rates!C20),"")</f>
        <v>617.178</v>
      </c>
      <c r="F20" s="63">
        <f>IFERROR(IF($M$7="APT AWPU",Rates!E21,Rates!C21),"")</f>
        <v>864.04919999999993</v>
      </c>
      <c r="G20" s="64" t="str">
        <f t="shared" si="2"/>
        <v/>
      </c>
      <c r="H20" s="65" t="str">
        <f t="shared" si="0"/>
        <v/>
      </c>
      <c r="I20" s="66" t="str">
        <f>IFERROR(VLOOKUP(CONCATENATE(826,$C$3)*1,'Data for Website 2021'!$B$3:$CF$106,18,0)+VLOOKUP(CONCATENATE(826,$C$3)*1,'Data for Website 2021'!$B$3:$CF$106,24,0),"")</f>
        <v/>
      </c>
      <c r="J20" s="230"/>
      <c r="K20" s="44" t="str">
        <f t="shared" si="1"/>
        <v/>
      </c>
      <c r="L20" s="18"/>
      <c r="M20" s="59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60"/>
    </row>
    <row r="21" spans="1:47" ht="30" customHeight="1" x14ac:dyDescent="0.25">
      <c r="A21" s="20"/>
      <c r="B21" s="18"/>
      <c r="C21" s="209"/>
      <c r="D21" s="211" t="s">
        <v>17</v>
      </c>
      <c r="E21" s="211" t="s">
        <v>28</v>
      </c>
      <c r="F21" s="211" t="s">
        <v>29</v>
      </c>
      <c r="G21" s="221" t="s">
        <v>30</v>
      </c>
      <c r="H21" s="223" t="s">
        <v>31</v>
      </c>
      <c r="I21" s="211" t="s">
        <v>19</v>
      </c>
      <c r="J21" s="211" t="s">
        <v>20</v>
      </c>
      <c r="K21" s="67" t="s">
        <v>21</v>
      </c>
      <c r="L21" s="18"/>
      <c r="M21" s="59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60"/>
    </row>
    <row r="22" spans="1:47" ht="30" customHeight="1" thickBot="1" x14ac:dyDescent="0.3">
      <c r="A22" s="20"/>
      <c r="B22" s="18"/>
      <c r="C22" s="210"/>
      <c r="D22" s="212"/>
      <c r="E22" s="212"/>
      <c r="F22" s="212"/>
      <c r="G22" s="222"/>
      <c r="H22" s="224"/>
      <c r="I22" s="212"/>
      <c r="J22" s="212"/>
      <c r="K22" s="68"/>
      <c r="L22" s="18"/>
      <c r="M22" s="59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60"/>
    </row>
    <row r="23" spans="1:47" ht="30" customHeight="1" thickBot="1" x14ac:dyDescent="0.3">
      <c r="A23" s="20"/>
      <c r="B23" s="18"/>
      <c r="C23" s="69" t="s">
        <v>44</v>
      </c>
      <c r="D23" s="70" t="s">
        <v>255</v>
      </c>
      <c r="E23" s="213">
        <v>0</v>
      </c>
      <c r="F23" s="214"/>
      <c r="G23" s="215">
        <f>IFERROR(I23/E23,0)</f>
        <v>0</v>
      </c>
      <c r="H23" s="216"/>
      <c r="I23" s="50" t="str">
        <f>IFERROR(VLOOKUP(CONCATENATE(826,$C$3)*1,'Data for Website 2021'!$B$3:$CF$106,27,0),"")</f>
        <v/>
      </c>
      <c r="J23" s="217">
        <f>SUM(I23:I28)</f>
        <v>0</v>
      </c>
      <c r="K23" s="37" t="str">
        <f t="shared" ref="K23:K28" si="3">IFERROR($I23/$J$46,"")</f>
        <v/>
      </c>
      <c r="L23" s="18"/>
      <c r="M23" s="59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60"/>
    </row>
    <row r="24" spans="1:47" ht="30" customHeight="1" x14ac:dyDescent="0.25">
      <c r="A24" s="20"/>
      <c r="B24" s="18"/>
      <c r="C24" s="208" t="s">
        <v>45</v>
      </c>
      <c r="D24" s="71" t="s">
        <v>241</v>
      </c>
      <c r="E24" s="53">
        <f>IFERROR(IF($M$7="APT AWPU",Rates!E22,Rates!C22),"")</f>
        <v>550.31704999999999</v>
      </c>
      <c r="F24" s="72"/>
      <c r="G24" s="73" t="str">
        <f>IFERROR(I24/E24,"")</f>
        <v/>
      </c>
      <c r="H24" s="48"/>
      <c r="I24" s="56" t="str">
        <f>IFERROR(VLOOKUP(CONCATENATE(826,$C$3)*1,'Data for Website 2021'!$B$3:$CF$106,25,0),"")</f>
        <v/>
      </c>
      <c r="J24" s="218"/>
      <c r="K24" s="74" t="str">
        <f t="shared" si="3"/>
        <v/>
      </c>
      <c r="L24" s="18"/>
      <c r="M24" s="59"/>
      <c r="N24" s="75"/>
      <c r="O24" s="60"/>
      <c r="P24" s="76"/>
      <c r="Q24" s="24"/>
      <c r="R24" s="24"/>
      <c r="S24" s="24"/>
      <c r="T24" s="24"/>
      <c r="U24" s="24"/>
      <c r="V24" s="24"/>
      <c r="W24" s="24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8"/>
      <c r="AI24" s="77"/>
      <c r="AJ24" s="75"/>
      <c r="AK24" s="75"/>
      <c r="AL24" s="38"/>
      <c r="AM24" s="38"/>
      <c r="AN24" s="38"/>
      <c r="AO24" s="38"/>
      <c r="AP24" s="38"/>
      <c r="AQ24" s="38"/>
      <c r="AR24" s="38"/>
      <c r="AS24" s="38"/>
      <c r="AT24" s="38"/>
      <c r="AU24" s="60"/>
    </row>
    <row r="25" spans="1:47" ht="30" customHeight="1" thickBot="1" x14ac:dyDescent="0.3">
      <c r="A25" s="20"/>
      <c r="B25" s="18"/>
      <c r="C25" s="203"/>
      <c r="D25" s="71" t="s">
        <v>242</v>
      </c>
      <c r="E25" s="79"/>
      <c r="F25" s="47">
        <f>IFERROR(IF($M$7="APT AWPU",Rates!E23,Rates!C23),"")</f>
        <v>1481.2271999999998</v>
      </c>
      <c r="G25" s="73"/>
      <c r="H25" s="48" t="str">
        <f>IFERROR(I25/F25,"")</f>
        <v/>
      </c>
      <c r="I25" s="56" t="str">
        <f>IFERROR(VLOOKUP(CONCATENATE(826,$C$3)*1,'Data for Website 2021'!$B$3:$CF$106,26,0),"")</f>
        <v/>
      </c>
      <c r="J25" s="218"/>
      <c r="K25" s="51" t="str">
        <f t="shared" si="3"/>
        <v/>
      </c>
      <c r="L25" s="18"/>
      <c r="M25" s="80"/>
      <c r="N25" s="81"/>
      <c r="O25" s="82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1"/>
      <c r="AK25" s="81"/>
      <c r="AL25" s="84"/>
      <c r="AM25" s="84"/>
      <c r="AN25" s="38"/>
      <c r="AO25" s="38"/>
      <c r="AP25" s="38"/>
      <c r="AQ25" s="38"/>
      <c r="AR25" s="38"/>
      <c r="AS25" s="38"/>
      <c r="AT25" s="38"/>
      <c r="AU25" s="60"/>
    </row>
    <row r="26" spans="1:47" ht="30" customHeight="1" thickBot="1" x14ac:dyDescent="0.3">
      <c r="A26" s="20"/>
      <c r="B26" s="18"/>
      <c r="C26" s="85" t="s">
        <v>46</v>
      </c>
      <c r="D26" s="61" t="s">
        <v>47</v>
      </c>
      <c r="E26" s="62">
        <f>IFERROR(IF($M$7="APT AWPU",Rates!E24,Rates!C24),"")</f>
        <v>900.05124999999998</v>
      </c>
      <c r="F26" s="63">
        <f>IFERROR(IF($M$7="APT AWPU",Rates!E25,Rates!C25),"")</f>
        <v>1285.7874999999999</v>
      </c>
      <c r="G26" s="86" t="str">
        <f>IFERROR(IF($G$8&gt;0,I26/E26,0),"")</f>
        <v/>
      </c>
      <c r="H26" s="87" t="str">
        <f>IFERROR(IF($G$9&gt;0,I26/F26,0),"")</f>
        <v/>
      </c>
      <c r="I26" s="66" t="str">
        <f>IFERROR(VLOOKUP(CONCATENATE(826,$C$3)*1,'Data for Website 2021'!$B$3:$CF$106,30,0)+VLOOKUP(CONCATENATE(826,$C$3)*1,'Data for Website 2021'!$B$3:$CF$106,31,0),"")</f>
        <v/>
      </c>
      <c r="J26" s="218"/>
      <c r="K26" s="74" t="str">
        <f t="shared" si="3"/>
        <v/>
      </c>
      <c r="L26" s="18"/>
      <c r="M26" s="80"/>
      <c r="N26" s="81"/>
      <c r="O26" s="82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1"/>
      <c r="AK26" s="81"/>
      <c r="AL26" s="84"/>
      <c r="AM26" s="84"/>
      <c r="AN26" s="38"/>
      <c r="AO26" s="38"/>
      <c r="AP26" s="38"/>
      <c r="AQ26" s="38"/>
      <c r="AR26" s="38"/>
      <c r="AS26" s="38"/>
      <c r="AT26" s="38"/>
      <c r="AU26" s="60"/>
    </row>
    <row r="27" spans="1:47" ht="30" customHeight="1" x14ac:dyDescent="0.25">
      <c r="A27" s="20"/>
      <c r="B27" s="18"/>
      <c r="C27" s="202" t="s">
        <v>50</v>
      </c>
      <c r="D27" s="71" t="s">
        <v>51</v>
      </c>
      <c r="E27" s="53">
        <f>IFERROR(IF($M$7="APT AWPU",Rates!E26,Rates!C26),"")</f>
        <v>1095.4909499999999</v>
      </c>
      <c r="F27" s="72"/>
      <c r="G27" s="73" t="str">
        <f>IFERROR(I27/E27,"")</f>
        <v/>
      </c>
      <c r="H27" s="48"/>
      <c r="I27" s="56" t="str">
        <f>IFERROR(VLOOKUP(CONCATENATE(826,$C$3)*1,'Data for Website 2021'!$B$3:$CF$106,28,0),"")</f>
        <v/>
      </c>
      <c r="J27" s="219"/>
      <c r="K27" s="37" t="str">
        <f t="shared" si="3"/>
        <v/>
      </c>
      <c r="L27" s="18"/>
      <c r="M27" s="80"/>
      <c r="N27" s="81"/>
      <c r="O27" s="82"/>
      <c r="P27" s="191" t="s">
        <v>7</v>
      </c>
      <c r="Q27" s="191"/>
      <c r="R27" s="191" t="s">
        <v>22</v>
      </c>
      <c r="S27" s="191"/>
      <c r="T27" s="191" t="s">
        <v>24</v>
      </c>
      <c r="U27" s="191"/>
      <c r="V27" s="191" t="s">
        <v>48</v>
      </c>
      <c r="W27" s="191"/>
      <c r="X27" s="191" t="s">
        <v>27</v>
      </c>
      <c r="Y27" s="191"/>
      <c r="Z27" s="191" t="s">
        <v>32</v>
      </c>
      <c r="AA27" s="191"/>
      <c r="AB27" s="191" t="s">
        <v>33</v>
      </c>
      <c r="AC27" s="191"/>
      <c r="AD27" s="191" t="s">
        <v>35</v>
      </c>
      <c r="AE27" s="191"/>
      <c r="AF27" s="191" t="s">
        <v>37</v>
      </c>
      <c r="AG27" s="191"/>
      <c r="AH27" s="207" t="s">
        <v>49</v>
      </c>
      <c r="AI27" s="207"/>
      <c r="AJ27" s="82"/>
      <c r="AK27" s="82"/>
      <c r="AL27" s="82"/>
      <c r="AM27" s="82"/>
      <c r="AN27" s="38"/>
      <c r="AO27" s="38"/>
      <c r="AP27" s="38"/>
      <c r="AQ27" s="38"/>
      <c r="AR27" s="38"/>
      <c r="AS27" s="38"/>
      <c r="AT27" s="38"/>
      <c r="AU27" s="60"/>
    </row>
    <row r="28" spans="1:47" ht="30" customHeight="1" thickBot="1" x14ac:dyDescent="0.3">
      <c r="A28" s="20"/>
      <c r="B28" s="18"/>
      <c r="C28" s="203"/>
      <c r="D28" s="42" t="s">
        <v>53</v>
      </c>
      <c r="E28" s="88"/>
      <c r="F28" s="63">
        <f>IFERROR(IF($M$7="APT AWPU",Rates!E27,Rates!C27),"")</f>
        <v>1656.0943</v>
      </c>
      <c r="G28" s="86"/>
      <c r="H28" s="87" t="str">
        <f>IFERROR(I28/F28,"")</f>
        <v/>
      </c>
      <c r="I28" s="66" t="str">
        <f>IFERROR(VLOOKUP(CONCATENATE(826,$C$3)*1,'Data for Website 2021'!$B$3:$CF$106,29,0),"")</f>
        <v/>
      </c>
      <c r="J28" s="220"/>
      <c r="K28" s="44" t="str">
        <f t="shared" si="3"/>
        <v/>
      </c>
      <c r="L28" s="18"/>
      <c r="M28" s="80"/>
      <c r="N28" s="81"/>
      <c r="O28" s="82"/>
      <c r="P28" s="89" t="s">
        <v>52</v>
      </c>
      <c r="Q28" s="89" t="s">
        <v>14</v>
      </c>
      <c r="R28" s="89" t="s">
        <v>52</v>
      </c>
      <c r="S28" s="89" t="s">
        <v>14</v>
      </c>
      <c r="T28" s="89" t="s">
        <v>52</v>
      </c>
      <c r="U28" s="89" t="s">
        <v>14</v>
      </c>
      <c r="V28" s="89" t="s">
        <v>52</v>
      </c>
      <c r="W28" s="89" t="s">
        <v>14</v>
      </c>
      <c r="X28" s="89" t="s">
        <v>52</v>
      </c>
      <c r="Y28" s="89" t="s">
        <v>14</v>
      </c>
      <c r="Z28" s="89" t="s">
        <v>52</v>
      </c>
      <c r="AA28" s="89" t="s">
        <v>14</v>
      </c>
      <c r="AB28" s="89" t="s">
        <v>52</v>
      </c>
      <c r="AC28" s="89" t="s">
        <v>14</v>
      </c>
      <c r="AD28" s="89" t="s">
        <v>52</v>
      </c>
      <c r="AE28" s="89" t="s">
        <v>14</v>
      </c>
      <c r="AF28" s="89" t="s">
        <v>52</v>
      </c>
      <c r="AG28" s="89" t="s">
        <v>14</v>
      </c>
      <c r="AH28" s="89" t="s">
        <v>52</v>
      </c>
      <c r="AI28" s="89" t="s">
        <v>14</v>
      </c>
      <c r="AJ28" s="82"/>
      <c r="AK28" s="82"/>
      <c r="AL28" s="82"/>
      <c r="AM28" s="82"/>
      <c r="AN28" s="38"/>
      <c r="AO28" s="38"/>
      <c r="AP28" s="38"/>
      <c r="AQ28" s="38"/>
      <c r="AR28" s="38"/>
      <c r="AS28" s="38"/>
      <c r="AT28" s="38"/>
      <c r="AU28" s="60"/>
    </row>
    <row r="29" spans="1:47" ht="5.0999999999999996" customHeight="1" x14ac:dyDescent="0.25">
      <c r="A29" s="20"/>
      <c r="B29" s="18"/>
      <c r="C29" s="90"/>
      <c r="D29" s="91"/>
      <c r="E29" s="92"/>
      <c r="F29" s="93"/>
      <c r="G29" s="93"/>
      <c r="H29" s="92"/>
      <c r="I29" s="92"/>
      <c r="J29" s="92"/>
      <c r="K29" s="18"/>
      <c r="L29" s="18"/>
      <c r="M29" s="80"/>
      <c r="N29" s="81"/>
      <c r="O29" s="82"/>
      <c r="P29" s="94">
        <v>0</v>
      </c>
      <c r="Q29" s="94">
        <v>0</v>
      </c>
      <c r="R29" s="94">
        <v>0</v>
      </c>
      <c r="S29" s="94">
        <v>0</v>
      </c>
      <c r="T29" s="94">
        <v>0</v>
      </c>
      <c r="U29" s="94">
        <v>0</v>
      </c>
      <c r="V29" s="94">
        <v>0</v>
      </c>
      <c r="W29" s="94">
        <v>0</v>
      </c>
      <c r="X29" s="94">
        <v>727.30127999999991</v>
      </c>
      <c r="Y29" s="94">
        <v>0</v>
      </c>
      <c r="Z29" s="94">
        <v>2060.3433199999999</v>
      </c>
      <c r="AA29" s="94">
        <v>0</v>
      </c>
      <c r="AB29" s="94">
        <v>4438.4190526361035</v>
      </c>
      <c r="AC29" s="94">
        <v>0</v>
      </c>
      <c r="AD29" s="94">
        <v>0</v>
      </c>
      <c r="AE29" s="94">
        <v>0</v>
      </c>
      <c r="AF29" s="94">
        <v>0</v>
      </c>
      <c r="AG29" s="94">
        <v>0</v>
      </c>
      <c r="AH29" s="94">
        <v>7226.0636526361031</v>
      </c>
      <c r="AI29" s="94">
        <v>0</v>
      </c>
      <c r="AJ29" s="82"/>
      <c r="AK29" s="82"/>
      <c r="AL29" s="82"/>
      <c r="AM29" s="82"/>
      <c r="AN29" s="38"/>
      <c r="AO29" s="38"/>
      <c r="AP29" s="38"/>
      <c r="AQ29" s="38"/>
      <c r="AR29" s="38"/>
      <c r="AS29" s="38"/>
      <c r="AT29" s="38"/>
      <c r="AU29" s="60"/>
    </row>
    <row r="30" spans="1:47" s="27" customFormat="1" ht="20.100000000000001" customHeight="1" x14ac:dyDescent="0.2">
      <c r="B30" s="28"/>
      <c r="C30" s="95" t="s">
        <v>54</v>
      </c>
      <c r="D30" s="96"/>
      <c r="E30" s="97"/>
      <c r="F30" s="97"/>
      <c r="G30" s="97"/>
      <c r="H30" s="97"/>
      <c r="I30" s="97"/>
      <c r="J30" s="97"/>
      <c r="K30" s="28"/>
      <c r="L30" s="28"/>
      <c r="M30" s="98"/>
      <c r="N30" s="99"/>
      <c r="O30" s="100"/>
      <c r="P30" s="101">
        <v>0</v>
      </c>
      <c r="Q30" s="101">
        <v>0</v>
      </c>
      <c r="R30" s="101">
        <v>0</v>
      </c>
      <c r="S30" s="101">
        <v>0</v>
      </c>
      <c r="T30" s="101">
        <v>0</v>
      </c>
      <c r="U30" s="101">
        <v>0</v>
      </c>
      <c r="V30" s="101">
        <v>0</v>
      </c>
      <c r="W30" s="101">
        <v>0</v>
      </c>
      <c r="X30" s="101">
        <v>727.30127999999991</v>
      </c>
      <c r="Y30" s="101">
        <v>0</v>
      </c>
      <c r="Z30" s="101">
        <v>2060.3433199999999</v>
      </c>
      <c r="AA30" s="101">
        <v>0</v>
      </c>
      <c r="AB30" s="101">
        <v>0</v>
      </c>
      <c r="AC30" s="101">
        <v>0</v>
      </c>
      <c r="AD30" s="101">
        <v>0</v>
      </c>
      <c r="AE30" s="101">
        <v>0</v>
      </c>
      <c r="AF30" s="101">
        <v>0</v>
      </c>
      <c r="AG30" s="101">
        <v>0</v>
      </c>
      <c r="AH30" s="102">
        <v>2787.6445999999996</v>
      </c>
      <c r="AI30" s="102">
        <v>0</v>
      </c>
      <c r="AJ30" s="100"/>
      <c r="AK30" s="100"/>
      <c r="AL30" s="100"/>
      <c r="AM30" s="100"/>
      <c r="AN30" s="103"/>
      <c r="AO30" s="103"/>
      <c r="AP30" s="103"/>
      <c r="AQ30" s="103"/>
      <c r="AR30" s="103"/>
      <c r="AS30" s="103"/>
      <c r="AT30" s="103"/>
      <c r="AU30" s="104"/>
    </row>
    <row r="31" spans="1:47" ht="5.0999999999999996" customHeight="1" thickBot="1" x14ac:dyDescent="0.3">
      <c r="A31" s="20"/>
      <c r="B31" s="18"/>
      <c r="C31" s="105"/>
      <c r="D31" s="106"/>
      <c r="E31" s="107"/>
      <c r="F31" s="107"/>
      <c r="G31" s="107"/>
      <c r="H31" s="107"/>
      <c r="I31" s="107"/>
      <c r="J31" s="107"/>
      <c r="K31" s="18"/>
      <c r="L31" s="18"/>
      <c r="M31" s="80"/>
      <c r="N31" s="81"/>
      <c r="O31" s="82"/>
      <c r="P31" s="108">
        <v>0</v>
      </c>
      <c r="Q31" s="108">
        <v>0</v>
      </c>
      <c r="R31" s="108">
        <v>0</v>
      </c>
      <c r="S31" s="108">
        <v>0</v>
      </c>
      <c r="T31" s="108">
        <v>0</v>
      </c>
      <c r="U31" s="108">
        <v>0</v>
      </c>
      <c r="V31" s="108">
        <v>0</v>
      </c>
      <c r="W31" s="108">
        <v>0</v>
      </c>
      <c r="X31" s="108">
        <v>0</v>
      </c>
      <c r="Y31" s="108">
        <v>0</v>
      </c>
      <c r="Z31" s="108">
        <v>0</v>
      </c>
      <c r="AA31" s="108">
        <v>0</v>
      </c>
      <c r="AB31" s="108">
        <v>0</v>
      </c>
      <c r="AC31" s="108">
        <v>0</v>
      </c>
      <c r="AD31" s="108">
        <v>0</v>
      </c>
      <c r="AE31" s="108">
        <v>0</v>
      </c>
      <c r="AF31" s="108">
        <v>0</v>
      </c>
      <c r="AG31" s="108">
        <v>0</v>
      </c>
      <c r="AH31" s="109">
        <v>0</v>
      </c>
      <c r="AI31" s="109">
        <v>0</v>
      </c>
      <c r="AJ31" s="82"/>
      <c r="AK31" s="82"/>
      <c r="AL31" s="82"/>
      <c r="AM31" s="82"/>
      <c r="AN31" s="38"/>
      <c r="AO31" s="38"/>
      <c r="AP31" s="38"/>
      <c r="AQ31" s="38"/>
      <c r="AR31" s="38"/>
      <c r="AS31" s="38"/>
      <c r="AT31" s="38"/>
      <c r="AU31" s="60"/>
    </row>
    <row r="32" spans="1:47" ht="30.75" thickBot="1" x14ac:dyDescent="0.3">
      <c r="A32" s="20"/>
      <c r="B32" s="18"/>
      <c r="C32" s="199" t="s">
        <v>55</v>
      </c>
      <c r="D32" s="200"/>
      <c r="E32" s="200"/>
      <c r="F32" s="200"/>
      <c r="G32" s="200"/>
      <c r="H32" s="200"/>
      <c r="I32" s="201"/>
      <c r="J32" s="67" t="s">
        <v>56</v>
      </c>
      <c r="K32" s="67" t="s">
        <v>21</v>
      </c>
      <c r="L32" s="18"/>
      <c r="M32" s="80"/>
      <c r="N32" s="81"/>
      <c r="O32" s="82"/>
      <c r="P32" s="108">
        <v>0</v>
      </c>
      <c r="Q32" s="108">
        <v>0</v>
      </c>
      <c r="R32" s="108">
        <v>0</v>
      </c>
      <c r="S32" s="108">
        <v>0</v>
      </c>
      <c r="T32" s="108">
        <v>0</v>
      </c>
      <c r="U32" s="108">
        <v>0</v>
      </c>
      <c r="V32" s="108">
        <v>0</v>
      </c>
      <c r="W32" s="108">
        <v>0</v>
      </c>
      <c r="X32" s="108">
        <v>0</v>
      </c>
      <c r="Y32" s="108">
        <v>0</v>
      </c>
      <c r="Z32" s="108">
        <v>0</v>
      </c>
      <c r="AA32" s="108">
        <v>0</v>
      </c>
      <c r="AB32" s="108">
        <v>0</v>
      </c>
      <c r="AC32" s="108">
        <v>0</v>
      </c>
      <c r="AD32" s="108">
        <v>0</v>
      </c>
      <c r="AE32" s="108">
        <v>0</v>
      </c>
      <c r="AF32" s="108">
        <v>0</v>
      </c>
      <c r="AG32" s="108">
        <v>0</v>
      </c>
      <c r="AH32" s="109">
        <v>0</v>
      </c>
      <c r="AI32" s="109">
        <v>0</v>
      </c>
      <c r="AJ32" s="82"/>
      <c r="AK32" s="82"/>
      <c r="AL32" s="82"/>
      <c r="AM32" s="82"/>
      <c r="AN32" s="38"/>
      <c r="AO32" s="38"/>
      <c r="AP32" s="38"/>
      <c r="AQ32" s="38"/>
      <c r="AR32" s="38"/>
      <c r="AS32" s="38"/>
      <c r="AT32" s="38"/>
      <c r="AU32" s="60"/>
    </row>
    <row r="33" spans="1:47" ht="20.100000000000001" customHeight="1" x14ac:dyDescent="0.25">
      <c r="A33" s="20"/>
      <c r="B33" s="18"/>
      <c r="C33" s="204" t="s">
        <v>57</v>
      </c>
      <c r="D33" s="205"/>
      <c r="E33" s="205"/>
      <c r="F33" s="205"/>
      <c r="G33" s="205"/>
      <c r="H33" s="205"/>
      <c r="I33" s="206"/>
      <c r="J33" s="110" t="str">
        <f>IFERROR(VLOOKUP(CONCATENATE(826,$C$3)*1,'Data for Website 2021'!$B$3:$CF$106,32,0),"")</f>
        <v/>
      </c>
      <c r="K33" s="111" t="str">
        <f>IFERROR($J33/$J$46,"")</f>
        <v/>
      </c>
      <c r="L33" s="18"/>
      <c r="M33" s="80"/>
      <c r="N33" s="81"/>
      <c r="O33" s="82"/>
      <c r="P33" s="108">
        <v>0</v>
      </c>
      <c r="Q33" s="108">
        <v>0</v>
      </c>
      <c r="R33" s="108">
        <v>0</v>
      </c>
      <c r="S33" s="108">
        <v>0</v>
      </c>
      <c r="T33" s="108">
        <v>0</v>
      </c>
      <c r="U33" s="108">
        <v>0</v>
      </c>
      <c r="V33" s="108">
        <v>0</v>
      </c>
      <c r="W33" s="108">
        <v>0</v>
      </c>
      <c r="X33" s="108">
        <v>0</v>
      </c>
      <c r="Y33" s="108">
        <v>0</v>
      </c>
      <c r="Z33" s="108">
        <v>0</v>
      </c>
      <c r="AA33" s="108">
        <v>0</v>
      </c>
      <c r="AB33" s="108">
        <v>0</v>
      </c>
      <c r="AC33" s="108">
        <v>0</v>
      </c>
      <c r="AD33" s="108">
        <v>0</v>
      </c>
      <c r="AE33" s="108">
        <v>0</v>
      </c>
      <c r="AF33" s="108">
        <v>0</v>
      </c>
      <c r="AG33" s="108">
        <v>0</v>
      </c>
      <c r="AH33" s="109">
        <v>0</v>
      </c>
      <c r="AI33" s="109">
        <v>0</v>
      </c>
      <c r="AJ33" s="82"/>
      <c r="AK33" s="82"/>
      <c r="AL33" s="82"/>
      <c r="AM33" s="82"/>
      <c r="AN33" s="38"/>
      <c r="AO33" s="38"/>
      <c r="AP33" s="38"/>
      <c r="AQ33" s="38"/>
      <c r="AR33" s="38"/>
      <c r="AS33" s="38"/>
      <c r="AT33" s="38"/>
      <c r="AU33" s="60"/>
    </row>
    <row r="34" spans="1:47" ht="20.100000000000001" customHeight="1" x14ac:dyDescent="0.25">
      <c r="A34" s="20"/>
      <c r="B34" s="18"/>
      <c r="C34" s="153" t="s">
        <v>58</v>
      </c>
      <c r="D34" s="154"/>
      <c r="E34" s="154"/>
      <c r="F34" s="154"/>
      <c r="G34" s="154"/>
      <c r="H34" s="154"/>
      <c r="I34" s="192"/>
      <c r="J34" s="112" t="str">
        <f>IFERROR(VLOOKUP(CONCATENATE(826,$C$3)*1,'Data for Website 2021'!$B$3:$CF$106,33,0),"")</f>
        <v/>
      </c>
      <c r="K34" s="113" t="str">
        <f t="shared" ref="K34:K37" si="4">IFERROR($J34/$J$46,"")</f>
        <v/>
      </c>
      <c r="L34" s="18"/>
      <c r="M34" s="80"/>
      <c r="N34" s="81"/>
      <c r="O34" s="82"/>
      <c r="P34" s="108">
        <v>0</v>
      </c>
      <c r="Q34" s="108">
        <v>0</v>
      </c>
      <c r="R34" s="108">
        <v>0</v>
      </c>
      <c r="S34" s="108">
        <v>0</v>
      </c>
      <c r="T34" s="108">
        <v>0</v>
      </c>
      <c r="U34" s="108">
        <v>0</v>
      </c>
      <c r="V34" s="108">
        <v>0</v>
      </c>
      <c r="W34" s="108">
        <v>0</v>
      </c>
      <c r="X34" s="108">
        <v>0</v>
      </c>
      <c r="Y34" s="108">
        <v>0</v>
      </c>
      <c r="Z34" s="108">
        <v>0</v>
      </c>
      <c r="AA34" s="108">
        <v>0</v>
      </c>
      <c r="AB34" s="108">
        <v>283.60505128665221</v>
      </c>
      <c r="AC34" s="108">
        <v>0</v>
      </c>
      <c r="AD34" s="108">
        <v>0</v>
      </c>
      <c r="AE34" s="108">
        <v>0</v>
      </c>
      <c r="AF34" s="108">
        <v>0</v>
      </c>
      <c r="AG34" s="108">
        <v>0</v>
      </c>
      <c r="AH34" s="109">
        <v>283.60505128665221</v>
      </c>
      <c r="AI34" s="109">
        <v>0</v>
      </c>
      <c r="AJ34" s="82"/>
      <c r="AK34" s="82"/>
      <c r="AL34" s="82"/>
      <c r="AM34" s="82"/>
      <c r="AN34" s="38"/>
      <c r="AO34" s="38"/>
      <c r="AP34" s="38"/>
      <c r="AQ34" s="38"/>
      <c r="AR34" s="38"/>
      <c r="AS34" s="38"/>
      <c r="AT34" s="38"/>
      <c r="AU34" s="60"/>
    </row>
    <row r="35" spans="1:47" ht="20.100000000000001" customHeight="1" x14ac:dyDescent="0.25">
      <c r="A35" s="20"/>
      <c r="B35" s="18"/>
      <c r="C35" s="193" t="s">
        <v>59</v>
      </c>
      <c r="D35" s="194"/>
      <c r="E35" s="194"/>
      <c r="F35" s="194"/>
      <c r="G35" s="194"/>
      <c r="H35" s="194"/>
      <c r="I35" s="195"/>
      <c r="J35" s="112" t="str">
        <f>IFERROR(VLOOKUP(CONCATENATE(826,$C$3)*1,'Data for Website 2021'!$B$3:$CF$106,34,0),"")</f>
        <v/>
      </c>
      <c r="K35" s="113" t="str">
        <f t="shared" si="4"/>
        <v/>
      </c>
      <c r="L35" s="18"/>
      <c r="M35" s="80"/>
      <c r="N35" s="81"/>
      <c r="O35" s="82"/>
      <c r="P35" s="108">
        <v>0</v>
      </c>
      <c r="Q35" s="108">
        <v>0</v>
      </c>
      <c r="R35" s="108">
        <v>0</v>
      </c>
      <c r="S35" s="108">
        <v>0</v>
      </c>
      <c r="T35" s="108">
        <v>0</v>
      </c>
      <c r="U35" s="108">
        <v>0</v>
      </c>
      <c r="V35" s="108">
        <v>0</v>
      </c>
      <c r="W35" s="108">
        <v>0</v>
      </c>
      <c r="X35" s="108">
        <v>0</v>
      </c>
      <c r="Y35" s="108">
        <v>0</v>
      </c>
      <c r="Z35" s="108">
        <v>0</v>
      </c>
      <c r="AA35" s="108">
        <v>0</v>
      </c>
      <c r="AB35" s="108">
        <v>1956.8748538779007</v>
      </c>
      <c r="AC35" s="108">
        <v>0</v>
      </c>
      <c r="AD35" s="108">
        <v>0</v>
      </c>
      <c r="AE35" s="108">
        <v>0</v>
      </c>
      <c r="AF35" s="108">
        <v>0</v>
      </c>
      <c r="AG35" s="108">
        <v>0</v>
      </c>
      <c r="AH35" s="109">
        <v>1956.8748538779007</v>
      </c>
      <c r="AI35" s="109">
        <v>0</v>
      </c>
      <c r="AJ35" s="82"/>
      <c r="AK35" s="82"/>
      <c r="AL35" s="82"/>
      <c r="AM35" s="82"/>
      <c r="AN35" s="38"/>
      <c r="AO35" s="38"/>
      <c r="AP35" s="38"/>
      <c r="AQ35" s="38"/>
      <c r="AR35" s="38"/>
      <c r="AS35" s="38"/>
      <c r="AT35" s="38"/>
      <c r="AU35" s="60"/>
    </row>
    <row r="36" spans="1:47" ht="20.100000000000001" customHeight="1" x14ac:dyDescent="0.25">
      <c r="A36" s="20"/>
      <c r="B36" s="18"/>
      <c r="C36" s="193" t="s">
        <v>60</v>
      </c>
      <c r="D36" s="194"/>
      <c r="E36" s="194"/>
      <c r="F36" s="194"/>
      <c r="G36" s="194"/>
      <c r="H36" s="194"/>
      <c r="I36" s="195"/>
      <c r="J36" s="112" t="str">
        <f>IFERROR(VLOOKUP(CONCATENATE(826,$C$3)*1,'Data for Website 2021'!$B$3:$CF$106,35,0),"")</f>
        <v/>
      </c>
      <c r="K36" s="113" t="str">
        <f t="shared" si="4"/>
        <v/>
      </c>
      <c r="L36" s="18"/>
      <c r="M36" s="80"/>
      <c r="N36" s="81"/>
      <c r="O36" s="82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9"/>
      <c r="AI36" s="109"/>
      <c r="AJ36" s="82"/>
      <c r="AK36" s="82"/>
      <c r="AL36" s="82"/>
      <c r="AM36" s="82"/>
      <c r="AN36" s="38"/>
      <c r="AO36" s="38"/>
      <c r="AP36" s="38"/>
      <c r="AQ36" s="38"/>
      <c r="AR36" s="38"/>
      <c r="AS36" s="38"/>
      <c r="AT36" s="38"/>
      <c r="AU36" s="60"/>
    </row>
    <row r="37" spans="1:47" ht="20.100000000000001" customHeight="1" thickBot="1" x14ac:dyDescent="0.3">
      <c r="A37" s="20"/>
      <c r="B37" s="18"/>
      <c r="C37" s="196" t="s">
        <v>243</v>
      </c>
      <c r="D37" s="197"/>
      <c r="E37" s="197"/>
      <c r="F37" s="197"/>
      <c r="G37" s="197"/>
      <c r="H37" s="197"/>
      <c r="I37" s="198"/>
      <c r="J37" s="114" t="str">
        <f>IFERROR(VLOOKUP(CONCATENATE(826,$C$3)*1,'Data for Website 2021'!$B$3:$CF$106,36,0),"")</f>
        <v/>
      </c>
      <c r="K37" s="113" t="str">
        <f t="shared" si="4"/>
        <v/>
      </c>
      <c r="L37" s="18"/>
      <c r="M37" s="80"/>
      <c r="N37" s="81"/>
      <c r="O37" s="82"/>
      <c r="P37" s="108">
        <v>0</v>
      </c>
      <c r="Q37" s="108">
        <v>0</v>
      </c>
      <c r="R37" s="108">
        <v>0</v>
      </c>
      <c r="S37" s="108">
        <v>0</v>
      </c>
      <c r="T37" s="108">
        <v>0</v>
      </c>
      <c r="U37" s="108">
        <v>0</v>
      </c>
      <c r="V37" s="108">
        <v>0</v>
      </c>
      <c r="W37" s="108">
        <v>0</v>
      </c>
      <c r="X37" s="108">
        <v>0</v>
      </c>
      <c r="Y37" s="108">
        <v>0</v>
      </c>
      <c r="Z37" s="108">
        <v>0</v>
      </c>
      <c r="AA37" s="108">
        <v>0</v>
      </c>
      <c r="AB37" s="108">
        <v>1077.6991948892758</v>
      </c>
      <c r="AC37" s="108">
        <v>0</v>
      </c>
      <c r="AD37" s="108">
        <v>0</v>
      </c>
      <c r="AE37" s="108">
        <v>0</v>
      </c>
      <c r="AF37" s="108">
        <v>0</v>
      </c>
      <c r="AG37" s="108">
        <v>0</v>
      </c>
      <c r="AH37" s="109">
        <v>1077.6991948892758</v>
      </c>
      <c r="AI37" s="109">
        <v>0</v>
      </c>
      <c r="AJ37" s="82"/>
      <c r="AK37" s="82"/>
      <c r="AL37" s="82"/>
      <c r="AM37" s="82"/>
      <c r="AN37" s="38"/>
      <c r="AO37" s="38"/>
      <c r="AP37" s="38"/>
      <c r="AQ37" s="38"/>
      <c r="AR37" s="38"/>
      <c r="AS37" s="38"/>
      <c r="AT37" s="38"/>
      <c r="AU37" s="60"/>
    </row>
    <row r="38" spans="1:47" ht="20.100000000000001" customHeight="1" thickBot="1" x14ac:dyDescent="0.3">
      <c r="A38" s="20"/>
      <c r="B38" s="18"/>
      <c r="C38" s="115" t="s">
        <v>244</v>
      </c>
      <c r="D38" s="171" t="str">
        <f>IFERROR(J37-H38,"")</f>
        <v/>
      </c>
      <c r="E38" s="172"/>
      <c r="F38" s="116" t="s">
        <v>245</v>
      </c>
      <c r="G38" s="117"/>
      <c r="H38" s="171" t="str">
        <f>IFERROR(VLOOKUP(CONCATENATE(826,$C$3)*1,'Data for Website 2021'!$B$3:$BY$106,76,0),"")</f>
        <v/>
      </c>
      <c r="I38" s="173" t="e">
        <f>VLOOKUP(CONCATENATE(826,$C$3)*1,#REF!,36,0)</f>
        <v>#REF!</v>
      </c>
      <c r="J38" s="172" t="e">
        <f>VLOOKUP(CONCATENATE(826,$C$3)*1,#REF!,36,0)</f>
        <v>#REF!</v>
      </c>
      <c r="K38" s="118"/>
      <c r="L38" s="18"/>
      <c r="M38" s="80"/>
      <c r="N38" s="81"/>
      <c r="O38" s="82"/>
      <c r="P38" s="108">
        <v>0</v>
      </c>
      <c r="Q38" s="108">
        <v>0</v>
      </c>
      <c r="R38" s="108">
        <v>0</v>
      </c>
      <c r="S38" s="108">
        <v>0</v>
      </c>
      <c r="T38" s="108">
        <v>0</v>
      </c>
      <c r="U38" s="108">
        <v>0</v>
      </c>
      <c r="V38" s="108">
        <v>0</v>
      </c>
      <c r="W38" s="108">
        <v>0</v>
      </c>
      <c r="X38" s="108">
        <v>0</v>
      </c>
      <c r="Y38" s="108">
        <v>0</v>
      </c>
      <c r="Z38" s="108">
        <v>0</v>
      </c>
      <c r="AA38" s="108">
        <v>0</v>
      </c>
      <c r="AB38" s="108">
        <v>212.70378846498915</v>
      </c>
      <c r="AC38" s="108">
        <v>0</v>
      </c>
      <c r="AD38" s="108">
        <v>0</v>
      </c>
      <c r="AE38" s="108">
        <v>0</v>
      </c>
      <c r="AF38" s="108">
        <v>0</v>
      </c>
      <c r="AG38" s="108">
        <v>0</v>
      </c>
      <c r="AH38" s="109">
        <v>212.70378846498915</v>
      </c>
      <c r="AI38" s="109">
        <v>0</v>
      </c>
      <c r="AJ38" s="82"/>
      <c r="AK38" s="82"/>
      <c r="AL38" s="82"/>
      <c r="AM38" s="82"/>
      <c r="AN38" s="38"/>
      <c r="AO38" s="38"/>
      <c r="AP38" s="38"/>
      <c r="AQ38" s="38"/>
      <c r="AR38" s="38"/>
      <c r="AS38" s="38"/>
      <c r="AT38" s="38"/>
      <c r="AU38" s="60"/>
    </row>
    <row r="39" spans="1:47" ht="20.100000000000001" customHeight="1" thickBot="1" x14ac:dyDescent="0.3">
      <c r="A39" s="20"/>
      <c r="B39" s="18"/>
      <c r="C39" s="182" t="s">
        <v>61</v>
      </c>
      <c r="D39" s="183"/>
      <c r="E39" s="183"/>
      <c r="F39" s="183"/>
      <c r="G39" s="183"/>
      <c r="H39" s="183"/>
      <c r="I39" s="184"/>
      <c r="J39" s="119" t="str">
        <f>IFERROR(VLOOKUP(CONCATENATE(826,$C$3)*1,'Data for Website 2021'!$B$3:$CF$106,37,0),"")</f>
        <v/>
      </c>
      <c r="K39" s="113" t="str">
        <f>IFERROR($J39/$J$46,"")</f>
        <v/>
      </c>
      <c r="L39" s="18"/>
      <c r="M39" s="80"/>
      <c r="N39" s="81"/>
      <c r="O39" s="82"/>
      <c r="P39" s="108">
        <v>0</v>
      </c>
      <c r="Q39" s="108">
        <v>0</v>
      </c>
      <c r="R39" s="108">
        <v>0</v>
      </c>
      <c r="S39" s="108">
        <v>0</v>
      </c>
      <c r="T39" s="108">
        <v>0</v>
      </c>
      <c r="U39" s="108">
        <v>0</v>
      </c>
      <c r="V39" s="108">
        <v>0</v>
      </c>
      <c r="W39" s="108">
        <v>0</v>
      </c>
      <c r="X39" s="108">
        <v>0</v>
      </c>
      <c r="Y39" s="108">
        <v>0</v>
      </c>
      <c r="Z39" s="108">
        <v>0</v>
      </c>
      <c r="AA39" s="108">
        <v>0</v>
      </c>
      <c r="AB39" s="108">
        <v>737.3731333452954</v>
      </c>
      <c r="AC39" s="108">
        <v>0</v>
      </c>
      <c r="AD39" s="108">
        <v>0</v>
      </c>
      <c r="AE39" s="108">
        <v>0</v>
      </c>
      <c r="AF39" s="108">
        <v>0</v>
      </c>
      <c r="AG39" s="108">
        <v>0</v>
      </c>
      <c r="AH39" s="109">
        <v>737.3731333452954</v>
      </c>
      <c r="AI39" s="109">
        <v>0</v>
      </c>
      <c r="AJ39" s="82"/>
      <c r="AK39" s="82"/>
      <c r="AL39" s="82"/>
      <c r="AM39" s="82"/>
      <c r="AN39" s="38"/>
      <c r="AO39" s="38"/>
      <c r="AP39" s="38"/>
      <c r="AQ39" s="38"/>
      <c r="AR39" s="38"/>
      <c r="AS39" s="38"/>
      <c r="AT39" s="38"/>
      <c r="AU39" s="60"/>
    </row>
    <row r="40" spans="1:47" ht="20.100000000000001" customHeight="1" thickBot="1" x14ac:dyDescent="0.3">
      <c r="A40" s="20"/>
      <c r="B40" s="18"/>
      <c r="C40" s="120" t="s">
        <v>62</v>
      </c>
      <c r="D40" s="121"/>
      <c r="E40" s="121"/>
      <c r="F40" s="121"/>
      <c r="G40" s="121"/>
      <c r="H40" s="121"/>
      <c r="I40" s="121"/>
      <c r="J40" s="121"/>
      <c r="K40" s="122"/>
      <c r="L40" s="18"/>
      <c r="M40" s="80"/>
      <c r="N40" s="81"/>
      <c r="O40" s="82"/>
      <c r="P40" s="108">
        <v>0</v>
      </c>
      <c r="Q40" s="108">
        <v>0</v>
      </c>
      <c r="R40" s="108">
        <v>0</v>
      </c>
      <c r="S40" s="108">
        <v>0</v>
      </c>
      <c r="T40" s="108">
        <v>0</v>
      </c>
      <c r="U40" s="108">
        <v>0</v>
      </c>
      <c r="V40" s="108">
        <v>0</v>
      </c>
      <c r="W40" s="108">
        <v>0</v>
      </c>
      <c r="X40" s="108">
        <v>0</v>
      </c>
      <c r="Y40" s="108">
        <v>0</v>
      </c>
      <c r="Z40" s="108">
        <v>0</v>
      </c>
      <c r="AA40" s="108">
        <v>0</v>
      </c>
      <c r="AB40" s="108">
        <v>170.16303077199098</v>
      </c>
      <c r="AC40" s="108">
        <v>0</v>
      </c>
      <c r="AD40" s="108">
        <v>0</v>
      </c>
      <c r="AE40" s="108">
        <v>0</v>
      </c>
      <c r="AF40" s="108">
        <v>0</v>
      </c>
      <c r="AG40" s="108">
        <v>0</v>
      </c>
      <c r="AH40" s="109">
        <v>170.16303077199098</v>
      </c>
      <c r="AI40" s="109">
        <v>0</v>
      </c>
      <c r="AJ40" s="82"/>
      <c r="AK40" s="82"/>
      <c r="AL40" s="82"/>
      <c r="AM40" s="82"/>
      <c r="AN40" s="38"/>
      <c r="AO40" s="38"/>
      <c r="AP40" s="38"/>
      <c r="AQ40" s="38"/>
      <c r="AR40" s="38"/>
      <c r="AS40" s="38"/>
      <c r="AT40" s="38"/>
      <c r="AU40" s="60"/>
    </row>
    <row r="41" spans="1:47" ht="5.0999999999999996" customHeight="1" thickBot="1" x14ac:dyDescent="0.3">
      <c r="A41" s="20"/>
      <c r="B41" s="18"/>
      <c r="C41" s="123"/>
      <c r="D41" s="123"/>
      <c r="E41" s="123"/>
      <c r="F41" s="123"/>
      <c r="G41" s="123"/>
      <c r="H41" s="123"/>
      <c r="I41" s="123"/>
      <c r="J41" s="124"/>
      <c r="K41" s="125"/>
      <c r="L41" s="18"/>
      <c r="M41" s="80"/>
      <c r="N41" s="81"/>
      <c r="O41" s="82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4"/>
      <c r="AM41" s="84"/>
      <c r="AN41" s="38"/>
      <c r="AO41" s="60"/>
      <c r="AP41" s="60"/>
      <c r="AQ41" s="60"/>
      <c r="AR41" s="60"/>
      <c r="AS41" s="60"/>
      <c r="AT41" s="60"/>
      <c r="AU41" s="60"/>
    </row>
    <row r="42" spans="1:47" ht="24.95" customHeight="1" thickBot="1" x14ac:dyDescent="0.3">
      <c r="A42" s="20"/>
      <c r="B42" s="18"/>
      <c r="C42" s="179" t="s">
        <v>63</v>
      </c>
      <c r="D42" s="180"/>
      <c r="E42" s="180"/>
      <c r="F42" s="180"/>
      <c r="G42" s="180"/>
      <c r="H42" s="180"/>
      <c r="I42" s="181"/>
      <c r="J42" s="177">
        <f>SUM(J8,J13,J23,J33,J34,J35,J36,J37,J39)</f>
        <v>0</v>
      </c>
      <c r="K42" s="178"/>
      <c r="L42" s="18"/>
      <c r="M42" s="80"/>
      <c r="N42" s="81"/>
      <c r="O42" s="82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4"/>
      <c r="AM42" s="84"/>
      <c r="AN42" s="38"/>
      <c r="AO42" s="60"/>
      <c r="AP42" s="60"/>
      <c r="AQ42" s="60"/>
      <c r="AR42" s="60"/>
      <c r="AS42" s="60"/>
      <c r="AT42" s="60"/>
      <c r="AU42" s="60"/>
    </row>
    <row r="43" spans="1:47" ht="5.0999999999999996" customHeight="1" thickBot="1" x14ac:dyDescent="0.3">
      <c r="A43" s="20"/>
      <c r="B43" s="18"/>
      <c r="C43" s="123"/>
      <c r="D43" s="123"/>
      <c r="E43" s="123"/>
      <c r="F43" s="123"/>
      <c r="G43" s="123"/>
      <c r="H43" s="123"/>
      <c r="I43" s="123"/>
      <c r="J43" s="124"/>
      <c r="K43" s="125"/>
      <c r="L43" s="18"/>
      <c r="M43" s="19"/>
      <c r="O43" s="60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</row>
    <row r="44" spans="1:47" ht="20.100000000000001" customHeight="1" thickBot="1" x14ac:dyDescent="0.3">
      <c r="A44" s="20"/>
      <c r="B44" s="18"/>
      <c r="C44" s="174" t="s">
        <v>246</v>
      </c>
      <c r="D44" s="175"/>
      <c r="E44" s="175"/>
      <c r="F44" s="175"/>
      <c r="G44" s="175"/>
      <c r="H44" s="175"/>
      <c r="I44" s="176"/>
      <c r="J44" s="177"/>
      <c r="K44" s="178"/>
      <c r="L44" s="18"/>
      <c r="M44" s="80"/>
      <c r="N44" s="81"/>
      <c r="O44" s="82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4"/>
      <c r="AM44" s="84"/>
      <c r="AN44" s="38"/>
      <c r="AO44" s="60"/>
      <c r="AP44" s="60"/>
      <c r="AQ44" s="60"/>
      <c r="AR44" s="60"/>
      <c r="AS44" s="60"/>
      <c r="AT44" s="60"/>
      <c r="AU44" s="60"/>
    </row>
    <row r="45" spans="1:47" ht="20.100000000000001" customHeight="1" thickBot="1" x14ac:dyDescent="0.3">
      <c r="A45" s="20"/>
      <c r="B45" s="18"/>
      <c r="C45" s="174" t="s">
        <v>64</v>
      </c>
      <c r="D45" s="175"/>
      <c r="E45" s="175"/>
      <c r="F45" s="175"/>
      <c r="G45" s="175"/>
      <c r="H45" s="175"/>
      <c r="I45" s="176"/>
      <c r="J45" s="177" t="str">
        <f>IFERROR(VLOOKUP(CONCATENATE(826,$C$3)*1,'Data for Website 2021'!$B$3:$CF$106,53,0)+VLOOKUP(CONCATENATE(826,$C$3)*1,'Data for Website 2021'!$B$3:$CF$106,54,0),"")</f>
        <v/>
      </c>
      <c r="K45" s="178" t="e">
        <f>VLOOKUP(CONCATENATE(826,$C$3)*1,#REF!,30,0)+VLOOKUP(CONCATENATE(826,$C$3)*1,#REF!,31,0)</f>
        <v>#REF!</v>
      </c>
      <c r="L45" s="18"/>
      <c r="M45" s="80"/>
      <c r="N45" s="82"/>
      <c r="O45" s="82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4"/>
      <c r="AK45" s="84"/>
      <c r="AL45" s="84"/>
      <c r="AM45" s="84"/>
      <c r="AN45" s="38"/>
      <c r="AO45" s="60"/>
      <c r="AP45" s="60"/>
      <c r="AQ45" s="60"/>
      <c r="AR45" s="60"/>
      <c r="AS45" s="60"/>
      <c r="AT45" s="60"/>
      <c r="AU45" s="60"/>
    </row>
    <row r="46" spans="1:47" ht="24.95" customHeight="1" thickBot="1" x14ac:dyDescent="0.3">
      <c r="A46" s="20"/>
      <c r="B46" s="18"/>
      <c r="C46" s="179" t="s">
        <v>65</v>
      </c>
      <c r="D46" s="180"/>
      <c r="E46" s="180"/>
      <c r="F46" s="180"/>
      <c r="G46" s="180"/>
      <c r="H46" s="180"/>
      <c r="I46" s="181"/>
      <c r="J46" s="177">
        <f>SUM(J42:J45)</f>
        <v>0</v>
      </c>
      <c r="K46" s="178"/>
      <c r="L46" s="18"/>
      <c r="M46" s="80"/>
      <c r="N46" s="81"/>
      <c r="O46" s="82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4"/>
      <c r="AM46" s="84"/>
      <c r="AN46" s="38"/>
      <c r="AO46" s="60"/>
      <c r="AP46" s="60"/>
      <c r="AQ46" s="60"/>
      <c r="AR46" s="60"/>
      <c r="AS46" s="60"/>
      <c r="AT46" s="60"/>
      <c r="AU46" s="60"/>
    </row>
    <row r="47" spans="1:47" ht="5.0999999999999996" customHeight="1" thickBot="1" x14ac:dyDescent="0.3">
      <c r="A47" s="20"/>
      <c r="B47" s="18"/>
      <c r="C47" s="126"/>
      <c r="D47" s="127"/>
      <c r="E47" s="128"/>
      <c r="F47" s="128"/>
      <c r="G47" s="128"/>
      <c r="H47" s="128"/>
      <c r="I47" s="129"/>
      <c r="J47" s="130"/>
      <c r="K47" s="131"/>
      <c r="L47" s="18"/>
      <c r="M47" s="19"/>
      <c r="O47" s="60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</row>
    <row r="48" spans="1:47" ht="20.100000000000001" customHeight="1" thickBot="1" x14ac:dyDescent="0.3">
      <c r="A48" s="20"/>
      <c r="B48" s="18"/>
      <c r="C48" s="188" t="s">
        <v>256</v>
      </c>
      <c r="D48" s="189"/>
      <c r="E48" s="189"/>
      <c r="F48" s="189"/>
      <c r="G48" s="189"/>
      <c r="H48" s="189"/>
      <c r="I48" s="189"/>
      <c r="J48" s="132"/>
      <c r="K48" s="133"/>
      <c r="L48" s="18"/>
      <c r="M48" s="19"/>
      <c r="O48" s="60"/>
      <c r="P48" s="60"/>
      <c r="Q48" s="60"/>
      <c r="R48" s="60"/>
      <c r="S48" s="60"/>
      <c r="T48" s="60"/>
      <c r="U48" s="60"/>
      <c r="V48" s="60"/>
      <c r="W48" s="60"/>
      <c r="X48" s="38"/>
      <c r="Y48" s="38"/>
      <c r="Z48" s="38"/>
      <c r="AA48" s="75"/>
      <c r="AB48" s="75"/>
      <c r="AC48" s="75"/>
      <c r="AD48" s="75"/>
      <c r="AE48" s="75"/>
      <c r="AF48" s="75"/>
      <c r="AG48" s="75"/>
      <c r="AH48" s="75"/>
      <c r="AI48" s="75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</row>
    <row r="49" spans="1:47" ht="20.100000000000001" customHeight="1" thickBot="1" x14ac:dyDescent="0.3">
      <c r="A49" s="20"/>
      <c r="B49" s="18"/>
      <c r="C49" s="185" t="s">
        <v>247</v>
      </c>
      <c r="D49" s="186"/>
      <c r="E49" s="186"/>
      <c r="F49" s="186"/>
      <c r="G49" s="186"/>
      <c r="H49" s="186"/>
      <c r="I49" s="187"/>
      <c r="J49" s="134" t="str">
        <f>IFERROR(VLOOKUP(CONCATENATE(826,$C$3)*1,'Data for Website 2021'!$B$3:$CF$106,65,0),"")</f>
        <v/>
      </c>
      <c r="K49" s="135" t="str">
        <f>IFERROR(J49/$J$59,"")</f>
        <v/>
      </c>
      <c r="L49" s="18"/>
      <c r="M49" s="19"/>
      <c r="O49" s="60"/>
      <c r="P49" s="60"/>
      <c r="Q49" s="60"/>
      <c r="R49" s="60"/>
      <c r="S49" s="60"/>
      <c r="T49" s="60"/>
      <c r="U49" s="60"/>
      <c r="V49" s="60"/>
      <c r="W49" s="60"/>
      <c r="X49" s="38"/>
      <c r="Y49" s="38"/>
      <c r="Z49" s="38"/>
      <c r="AA49" s="75"/>
      <c r="AB49" s="75"/>
      <c r="AC49" s="75"/>
      <c r="AD49" s="75"/>
      <c r="AE49" s="75"/>
      <c r="AF49" s="75"/>
      <c r="AG49" s="75"/>
      <c r="AH49" s="75"/>
      <c r="AI49" s="75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</row>
    <row r="50" spans="1:47" ht="24.95" customHeight="1" thickBot="1" x14ac:dyDescent="0.3">
      <c r="A50" s="20"/>
      <c r="B50" s="18"/>
      <c r="C50" s="164" t="s">
        <v>66</v>
      </c>
      <c r="D50" s="165"/>
      <c r="E50" s="165"/>
      <c r="F50" s="165"/>
      <c r="G50" s="165"/>
      <c r="H50" s="165"/>
      <c r="I50" s="166"/>
      <c r="J50" s="151" t="str">
        <f>IFERROR(J46+J49,"")</f>
        <v/>
      </c>
      <c r="K50" s="152"/>
      <c r="L50" s="18"/>
      <c r="M50" s="19"/>
      <c r="O50" s="60"/>
      <c r="P50" s="60"/>
      <c r="Q50" s="60"/>
      <c r="R50" s="60"/>
      <c r="S50" s="60"/>
      <c r="T50" s="60"/>
      <c r="U50" s="60"/>
      <c r="V50" s="60"/>
      <c r="W50" s="60"/>
      <c r="X50" s="38"/>
      <c r="Y50" s="38"/>
      <c r="Z50" s="38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</row>
    <row r="51" spans="1:47" ht="5.0999999999999996" customHeight="1" thickBot="1" x14ac:dyDescent="0.3">
      <c r="A51" s="20"/>
      <c r="B51" s="18"/>
      <c r="C51" s="136"/>
      <c r="D51" s="136"/>
      <c r="E51" s="136"/>
      <c r="F51" s="136"/>
      <c r="G51" s="136"/>
      <c r="H51" s="136"/>
      <c r="I51" s="136"/>
      <c r="J51" s="137"/>
      <c r="K51" s="138"/>
      <c r="L51" s="18"/>
      <c r="M51" s="19"/>
      <c r="O51" s="60"/>
      <c r="P51" s="60"/>
      <c r="Q51" s="60"/>
      <c r="R51" s="60"/>
      <c r="S51" s="60"/>
      <c r="T51" s="60"/>
      <c r="U51" s="60"/>
      <c r="V51" s="60"/>
      <c r="W51" s="60"/>
      <c r="X51" s="38"/>
      <c r="Y51" s="38"/>
      <c r="Z51" s="38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</row>
    <row r="52" spans="1:47" ht="20.100000000000001" customHeight="1" thickBot="1" x14ac:dyDescent="0.3">
      <c r="A52" s="20"/>
      <c r="B52" s="18"/>
      <c r="C52" s="157" t="s">
        <v>257</v>
      </c>
      <c r="D52" s="158"/>
      <c r="E52" s="158"/>
      <c r="F52" s="158"/>
      <c r="G52" s="158"/>
      <c r="H52" s="158"/>
      <c r="I52" s="158"/>
      <c r="J52" s="159"/>
      <c r="K52" s="160"/>
      <c r="L52" s="18"/>
      <c r="M52" s="80"/>
      <c r="N52" s="81"/>
      <c r="O52" s="82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4"/>
      <c r="AM52" s="84"/>
      <c r="AN52" s="38"/>
      <c r="AO52" s="60"/>
      <c r="AP52" s="60"/>
      <c r="AQ52" s="60"/>
      <c r="AR52" s="60"/>
      <c r="AS52" s="60"/>
      <c r="AT52" s="60"/>
      <c r="AU52" s="60"/>
    </row>
    <row r="53" spans="1:47" ht="20.100000000000001" customHeight="1" x14ac:dyDescent="0.25">
      <c r="A53" s="20"/>
      <c r="B53" s="18"/>
      <c r="C53" s="153" t="s">
        <v>10</v>
      </c>
      <c r="D53" s="154"/>
      <c r="E53" s="154"/>
      <c r="F53" s="154"/>
      <c r="G53" s="154"/>
      <c r="H53" s="154"/>
      <c r="I53" s="154"/>
      <c r="J53" s="139" t="str">
        <f>IFERROR(-VLOOKUP(CONCATENATE(826,$C$3)*1,[1]Dedels!$C$6:$I$68,5,0),"")</f>
        <v/>
      </c>
      <c r="K53" s="37" t="str">
        <f>IFERROR(J53/$J$59,"")</f>
        <v/>
      </c>
      <c r="L53" s="18"/>
      <c r="M53" s="80"/>
      <c r="N53" s="81"/>
      <c r="O53" s="82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4"/>
      <c r="AM53" s="84"/>
      <c r="AN53" s="38"/>
      <c r="AO53" s="60"/>
      <c r="AP53" s="60"/>
      <c r="AQ53" s="60"/>
      <c r="AR53" s="60"/>
      <c r="AS53" s="60"/>
      <c r="AT53" s="60"/>
      <c r="AU53" s="60"/>
    </row>
    <row r="54" spans="1:47" ht="20.100000000000001" customHeight="1" x14ac:dyDescent="0.25">
      <c r="A54" s="20"/>
      <c r="B54" s="18"/>
      <c r="C54" s="153" t="s">
        <v>11</v>
      </c>
      <c r="D54" s="154"/>
      <c r="E54" s="154"/>
      <c r="F54" s="154"/>
      <c r="G54" s="154"/>
      <c r="H54" s="154"/>
      <c r="I54" s="154"/>
      <c r="J54" s="140" t="str">
        <f>IFERROR(-VLOOKUP(CONCATENATE(826,$C$3)*1,[1]Dedels!$C$6:$I$68,6,0),"")</f>
        <v/>
      </c>
      <c r="K54" s="41" t="str">
        <f t="shared" ref="K54:K55" si="5">IFERROR(J54/$J$59,"")</f>
        <v/>
      </c>
      <c r="L54" s="18"/>
      <c r="M54" s="80"/>
      <c r="N54" s="81"/>
      <c r="O54" s="82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4"/>
      <c r="AM54" s="84"/>
      <c r="AN54" s="38"/>
      <c r="AO54" s="60"/>
      <c r="AP54" s="60"/>
      <c r="AQ54" s="60"/>
      <c r="AR54" s="60"/>
      <c r="AS54" s="60"/>
      <c r="AT54" s="60"/>
      <c r="AU54" s="60"/>
    </row>
    <row r="55" spans="1:47" ht="20.100000000000001" customHeight="1" thickBot="1" x14ac:dyDescent="0.3">
      <c r="A55" s="20"/>
      <c r="B55" s="18"/>
      <c r="C55" s="155" t="s">
        <v>12</v>
      </c>
      <c r="D55" s="156"/>
      <c r="E55" s="156"/>
      <c r="F55" s="156"/>
      <c r="G55" s="156"/>
      <c r="H55" s="156"/>
      <c r="I55" s="156"/>
      <c r="J55" s="141" t="str">
        <f>IFERROR(-VLOOKUP(CONCATENATE(826,$C$3)*1,[1]Dedels!$C$6:$I$68,7,0),"")</f>
        <v/>
      </c>
      <c r="K55" s="44" t="str">
        <f t="shared" si="5"/>
        <v/>
      </c>
      <c r="L55" s="18"/>
      <c r="M55" s="80"/>
      <c r="N55" s="81"/>
      <c r="O55" s="82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4"/>
      <c r="AM55" s="84"/>
      <c r="AN55" s="38"/>
      <c r="AO55" s="60"/>
      <c r="AP55" s="60"/>
      <c r="AQ55" s="60"/>
      <c r="AR55" s="60"/>
      <c r="AS55" s="60"/>
      <c r="AT55" s="60"/>
      <c r="AU55" s="60"/>
    </row>
    <row r="56" spans="1:47" ht="20.100000000000001" customHeight="1" thickBot="1" x14ac:dyDescent="0.3">
      <c r="A56" s="20"/>
      <c r="B56" s="18"/>
      <c r="C56" s="185" t="s">
        <v>49</v>
      </c>
      <c r="D56" s="186"/>
      <c r="E56" s="186"/>
      <c r="F56" s="186"/>
      <c r="G56" s="186"/>
      <c r="H56" s="186"/>
      <c r="I56" s="187"/>
      <c r="J56" s="142">
        <f>SUM(J53:J55)</f>
        <v>0</v>
      </c>
      <c r="K56" s="143" t="str">
        <f>IFERROR(J56/$J$59,"")</f>
        <v/>
      </c>
      <c r="L56" s="18"/>
      <c r="M56" s="19"/>
      <c r="O56" s="60"/>
      <c r="P56" s="60"/>
      <c r="Q56" s="60"/>
      <c r="R56" s="60"/>
      <c r="S56" s="60"/>
      <c r="T56" s="60"/>
      <c r="U56" s="60"/>
      <c r="V56" s="60"/>
      <c r="W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</row>
    <row r="57" spans="1:47" ht="20.100000000000001" customHeight="1" thickBot="1" x14ac:dyDescent="0.3">
      <c r="A57" s="20"/>
      <c r="B57" s="18"/>
      <c r="C57" s="188" t="s">
        <v>67</v>
      </c>
      <c r="D57" s="189"/>
      <c r="E57" s="189"/>
      <c r="F57" s="189"/>
      <c r="G57" s="189"/>
      <c r="H57" s="189"/>
      <c r="I57" s="190"/>
      <c r="J57" s="144">
        <v>0</v>
      </c>
      <c r="K57" s="143" t="str">
        <f>IFERROR(J57/$J$59,"")</f>
        <v/>
      </c>
      <c r="L57" s="18"/>
      <c r="M57" s="19"/>
      <c r="O57" s="60"/>
      <c r="P57" s="60"/>
      <c r="Q57" s="60"/>
      <c r="R57" s="60"/>
      <c r="S57" s="60"/>
      <c r="T57" s="60"/>
      <c r="U57" s="60"/>
      <c r="V57" s="60"/>
      <c r="W57" s="60"/>
      <c r="X57" s="38"/>
      <c r="Y57" s="38"/>
      <c r="Z57" s="38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</row>
    <row r="58" spans="1:47" ht="5.0999999999999996" customHeight="1" thickBot="1" x14ac:dyDescent="0.3">
      <c r="A58" s="20"/>
      <c r="B58" s="18"/>
      <c r="C58" s="136"/>
      <c r="D58" s="136"/>
      <c r="E58" s="136"/>
      <c r="F58" s="136"/>
      <c r="G58" s="136"/>
      <c r="H58" s="136"/>
      <c r="I58" s="136"/>
      <c r="J58" s="137"/>
      <c r="K58" s="138"/>
      <c r="L58" s="18"/>
      <c r="M58" s="59"/>
      <c r="O58" s="60"/>
      <c r="P58" s="60"/>
      <c r="Q58" s="60"/>
      <c r="R58" s="60"/>
      <c r="S58" s="60"/>
      <c r="T58" s="60"/>
      <c r="U58" s="60"/>
      <c r="V58" s="60"/>
      <c r="W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</row>
    <row r="59" spans="1:47" ht="24.95" customHeight="1" thickBot="1" x14ac:dyDescent="0.3">
      <c r="A59" s="20"/>
      <c r="B59" s="18"/>
      <c r="C59" s="164" t="s">
        <v>68</v>
      </c>
      <c r="D59" s="165"/>
      <c r="E59" s="165"/>
      <c r="F59" s="165"/>
      <c r="G59" s="165"/>
      <c r="H59" s="165"/>
      <c r="I59" s="166"/>
      <c r="J59" s="167" t="str">
        <f>IFERROR(J50+J56+J57,"")</f>
        <v/>
      </c>
      <c r="K59" s="168"/>
      <c r="L59" s="18"/>
      <c r="M59" s="19"/>
      <c r="O59" s="60"/>
      <c r="P59" s="60"/>
      <c r="Q59" s="60"/>
      <c r="R59" s="60"/>
      <c r="S59" s="60"/>
      <c r="T59" s="60"/>
      <c r="U59" s="60"/>
      <c r="V59" s="60"/>
      <c r="W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</row>
    <row r="60" spans="1:47" ht="24.95" customHeight="1" thickBot="1" x14ac:dyDescent="0.3">
      <c r="A60" s="20"/>
      <c r="B60" s="18"/>
      <c r="C60" s="164" t="s">
        <v>69</v>
      </c>
      <c r="D60" s="165"/>
      <c r="E60" s="165"/>
      <c r="F60" s="165"/>
      <c r="G60" s="165"/>
      <c r="H60" s="165"/>
      <c r="I60" s="166"/>
      <c r="J60" s="169" t="str">
        <f>IFERROR(J8/J46,"")</f>
        <v/>
      </c>
      <c r="K60" s="170"/>
      <c r="L60" s="18"/>
      <c r="M60" s="19"/>
      <c r="O60" s="60"/>
      <c r="P60" s="60"/>
      <c r="Q60" s="60"/>
      <c r="R60" s="60"/>
      <c r="S60" s="60"/>
      <c r="T60" s="60"/>
      <c r="U60" s="60"/>
      <c r="V60" s="60"/>
      <c r="W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</row>
    <row r="61" spans="1:47" ht="24.95" customHeight="1" thickBot="1" x14ac:dyDescent="0.3">
      <c r="A61" s="20"/>
      <c r="B61" s="18"/>
      <c r="C61" s="164" t="s">
        <v>70</v>
      </c>
      <c r="D61" s="165"/>
      <c r="E61" s="165"/>
      <c r="F61" s="165"/>
      <c r="G61" s="165"/>
      <c r="H61" s="165"/>
      <c r="I61" s="166"/>
      <c r="J61" s="169" t="str">
        <f>IFERROR(SUM(J8+J13+J23)/J46,"")</f>
        <v/>
      </c>
      <c r="K61" s="170"/>
      <c r="L61" s="18"/>
      <c r="M61" s="19"/>
      <c r="O61" s="60"/>
      <c r="P61" s="60"/>
      <c r="Q61" s="60"/>
      <c r="R61" s="60"/>
      <c r="S61" s="60"/>
      <c r="T61" s="60"/>
      <c r="U61" s="60"/>
      <c r="V61" s="60"/>
      <c r="W61" s="60"/>
    </row>
    <row r="62" spans="1:47" ht="8.25" customHeight="1" thickBot="1" x14ac:dyDescent="0.3">
      <c r="A62" s="20"/>
      <c r="B62" s="18"/>
      <c r="C62" s="145"/>
      <c r="D62" s="91"/>
      <c r="E62" s="146"/>
      <c r="F62" s="146"/>
      <c r="G62" s="146"/>
      <c r="H62" s="129"/>
      <c r="I62" s="147"/>
      <c r="J62" s="148"/>
      <c r="K62" s="18"/>
      <c r="L62" s="18"/>
      <c r="M62" s="19"/>
      <c r="O62" s="60"/>
      <c r="P62" s="60"/>
      <c r="Q62" s="60"/>
      <c r="R62" s="60"/>
      <c r="S62" s="60"/>
      <c r="T62" s="60"/>
      <c r="U62" s="60"/>
      <c r="V62" s="60"/>
      <c r="W62" s="60"/>
    </row>
    <row r="63" spans="1:47" ht="20.100000000000001" customHeight="1" thickBot="1" x14ac:dyDescent="0.3">
      <c r="A63" s="20"/>
      <c r="B63" s="18"/>
      <c r="C63" s="161" t="s">
        <v>285</v>
      </c>
      <c r="D63" s="162"/>
      <c r="E63" s="162"/>
      <c r="F63" s="162"/>
      <c r="G63" s="162"/>
      <c r="H63" s="162"/>
      <c r="I63" s="163"/>
      <c r="J63" s="142" t="str">
        <f>IFERROR(VLOOKUP(CONCATENATE(826,$C$3)*1,'Data for Website 2021'!$B$3:$CF$106,48,0),"")</f>
        <v/>
      </c>
      <c r="K63" s="143" t="str">
        <f>IFERROR(J63/$J$50,"")</f>
        <v/>
      </c>
      <c r="L63" s="18"/>
      <c r="O63" s="60"/>
      <c r="P63" s="60"/>
      <c r="Q63" s="60"/>
      <c r="R63" s="60"/>
      <c r="S63" s="60"/>
      <c r="T63" s="60"/>
      <c r="U63" s="60"/>
      <c r="V63" s="60"/>
      <c r="W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</row>
    <row r="64" spans="1:47" ht="24.95" customHeight="1" x14ac:dyDescent="0.25">
      <c r="A64" s="20"/>
      <c r="B64" s="18"/>
      <c r="C64" s="22"/>
      <c r="D64" s="23"/>
      <c r="E64" s="18"/>
      <c r="F64" s="18"/>
      <c r="G64" s="18"/>
      <c r="H64" s="18"/>
      <c r="I64" s="18"/>
      <c r="J64" s="18"/>
      <c r="K64" s="18"/>
      <c r="L64" s="18"/>
      <c r="M64" s="19"/>
    </row>
    <row r="65" spans="1:13" x14ac:dyDescent="0.25">
      <c r="A65" s="20"/>
      <c r="B65" s="18"/>
      <c r="L65" s="18"/>
      <c r="M65" s="19"/>
    </row>
    <row r="66" spans="1:13" x14ac:dyDescent="0.25">
      <c r="A66" s="20"/>
      <c r="B66" s="18"/>
      <c r="L66" s="18"/>
      <c r="M66" s="19"/>
    </row>
  </sheetData>
  <sheetProtection password="BF77" sheet="1" objects="1" scenarios="1"/>
  <mergeCells count="81">
    <mergeCell ref="A1:K1"/>
    <mergeCell ref="K11:K12"/>
    <mergeCell ref="D3:G3"/>
    <mergeCell ref="E7:F7"/>
    <mergeCell ref="G7:H7"/>
    <mergeCell ref="E8:F8"/>
    <mergeCell ref="G8:H8"/>
    <mergeCell ref="J8:J10"/>
    <mergeCell ref="E9:F9"/>
    <mergeCell ref="G9:H9"/>
    <mergeCell ref="E10:F10"/>
    <mergeCell ref="G10:H10"/>
    <mergeCell ref="I11:I12"/>
    <mergeCell ref="J11:J12"/>
    <mergeCell ref="C7:C10"/>
    <mergeCell ref="C13:C20"/>
    <mergeCell ref="J13:J20"/>
    <mergeCell ref="C11:C12"/>
    <mergeCell ref="D11:D12"/>
    <mergeCell ref="E11:E12"/>
    <mergeCell ref="F11:F12"/>
    <mergeCell ref="G11:G12"/>
    <mergeCell ref="H11:H12"/>
    <mergeCell ref="I21:I22"/>
    <mergeCell ref="J21:J22"/>
    <mergeCell ref="E23:F23"/>
    <mergeCell ref="G23:H23"/>
    <mergeCell ref="J23:J28"/>
    <mergeCell ref="G21:G22"/>
    <mergeCell ref="H21:H22"/>
    <mergeCell ref="C24:C25"/>
    <mergeCell ref="C21:C22"/>
    <mergeCell ref="D21:D22"/>
    <mergeCell ref="E21:E22"/>
    <mergeCell ref="F21:F22"/>
    <mergeCell ref="Z27:AA27"/>
    <mergeCell ref="AB27:AC27"/>
    <mergeCell ref="AD27:AE27"/>
    <mergeCell ref="AF27:AG27"/>
    <mergeCell ref="AH27:AI27"/>
    <mergeCell ref="X27:Y27"/>
    <mergeCell ref="C34:I34"/>
    <mergeCell ref="C35:I35"/>
    <mergeCell ref="C36:I36"/>
    <mergeCell ref="C37:I37"/>
    <mergeCell ref="C32:I32"/>
    <mergeCell ref="C27:C28"/>
    <mergeCell ref="P27:Q27"/>
    <mergeCell ref="R27:S27"/>
    <mergeCell ref="T27:U27"/>
    <mergeCell ref="V27:W27"/>
    <mergeCell ref="C33:I33"/>
    <mergeCell ref="C56:I56"/>
    <mergeCell ref="C57:I57"/>
    <mergeCell ref="C48:I48"/>
    <mergeCell ref="C49:I49"/>
    <mergeCell ref="C50:I50"/>
    <mergeCell ref="D38:E38"/>
    <mergeCell ref="H38:J38"/>
    <mergeCell ref="C45:I45"/>
    <mergeCell ref="J45:K45"/>
    <mergeCell ref="C46:I46"/>
    <mergeCell ref="J46:K46"/>
    <mergeCell ref="C44:I44"/>
    <mergeCell ref="C39:I39"/>
    <mergeCell ref="C42:I42"/>
    <mergeCell ref="J42:K42"/>
    <mergeCell ref="J44:K44"/>
    <mergeCell ref="C63:I63"/>
    <mergeCell ref="C59:I59"/>
    <mergeCell ref="J59:K59"/>
    <mergeCell ref="C60:I60"/>
    <mergeCell ref="J60:K60"/>
    <mergeCell ref="C61:I61"/>
    <mergeCell ref="J61:K61"/>
    <mergeCell ref="J50:K50"/>
    <mergeCell ref="C53:I53"/>
    <mergeCell ref="C54:I54"/>
    <mergeCell ref="C55:I55"/>
    <mergeCell ref="C52:I52"/>
    <mergeCell ref="J52:K52"/>
  </mergeCells>
  <dataValidations count="1">
    <dataValidation allowBlank="1" showErrorMessage="1" promptTitle="STOP" prompt="Don't enter data her.  Use the drop down" sqref="C3" xr:uid="{00000000-0002-0000-0000-000000000000}"/>
  </dataValidations>
  <pageMargins left="0.23622047244094491" right="0.23622047244094491" top="0.35433070866141736" bottom="0.35433070866141736" header="0.31496062992125984" footer="0.31496062992125984"/>
  <pageSetup paperSize="9" scale="56" orientation="portrait" r:id="rId1"/>
  <ignoredErrors>
    <ignoredError sqref="C7:K7 C11:D12 C8:D8 H8:K8 C9:D9 H9:K9 C10:D10 H10:K10 C21:D23 C13:D13 G13:H13 C14:D14 G14:H14 C15:D15 G15:H15 C16:D16 G16:H16 C17:D17 G17:H17 C18:D18 G18:H18 C19:D19 G19:H19 C20:D20 G20:H20 C29:K32 C24:D24 G24:H24 C25:D25 G25:H25 C26:D26 G26:H26 C27:D27 G27:H27 C28:D28 G28:H28 G11:K12 G21:K22 E28 F27 E25 F24 E21:F23 F10 F9 F8 E11:F12 E10 E13:F17 E8 E9 E26:F26 E24 F25 F28 E27 C60:K61 D59:K59 C58:K58 J13:K13 J14:K14 J15:K15 J16:K16 J17:K17 J18:K18 J19:K19 J20:K20 G23:H23 J23:K23 J24:K24 J25:K25 J26:K26 J27:K27 J28:K28 C40:K44 C33:I33 K33 C34:I34 K34 C35:I35 K35 C36:I36 K36 C37:I37 K37 C38:G38 I38:K38 C39:I39 K39 C46:K48 C45:I45 K45 C50:K57 C49:I49 K49 E19:F20 E18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Rates!$H$1:$H$104</xm:f>
          </x14:formula1>
          <xm:sqref>D3:G3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H104"/>
  <sheetViews>
    <sheetView workbookViewId="0">
      <selection activeCell="E17" sqref="E17"/>
    </sheetView>
  </sheetViews>
  <sheetFormatPr defaultRowHeight="12.75" x14ac:dyDescent="0.2"/>
  <cols>
    <col min="1" max="1" width="15.7109375" bestFit="1" customWidth="1"/>
    <col min="2" max="2" width="23.42578125" bestFit="1" customWidth="1"/>
  </cols>
  <sheetData>
    <row r="1" spans="1:8" s="3" customFormat="1" x14ac:dyDescent="0.2">
      <c r="C1" s="5" t="s">
        <v>261</v>
      </c>
      <c r="D1" s="5"/>
      <c r="E1" s="5" t="s">
        <v>9</v>
      </c>
      <c r="F1" s="5"/>
      <c r="H1" s="17" t="s">
        <v>259</v>
      </c>
    </row>
    <row r="2" spans="1:8" x14ac:dyDescent="0.2">
      <c r="H2" t="s">
        <v>183</v>
      </c>
    </row>
    <row r="3" spans="1:8" x14ac:dyDescent="0.2">
      <c r="A3" s="1" t="s">
        <v>262</v>
      </c>
      <c r="B3" s="1" t="s">
        <v>52</v>
      </c>
      <c r="C3" s="2">
        <v>2938.7959099999998</v>
      </c>
      <c r="E3" s="2">
        <v>2923.8080508589996</v>
      </c>
      <c r="H3" t="s">
        <v>175</v>
      </c>
    </row>
    <row r="4" spans="1:8" x14ac:dyDescent="0.2">
      <c r="B4" s="1" t="s">
        <v>248</v>
      </c>
      <c r="C4" s="2">
        <v>4133.0353399999995</v>
      </c>
      <c r="E4" s="2">
        <v>4111.9568597659991</v>
      </c>
      <c r="H4" t="s">
        <v>158</v>
      </c>
    </row>
    <row r="5" spans="1:8" x14ac:dyDescent="0.2">
      <c r="B5" s="1" t="s">
        <v>249</v>
      </c>
      <c r="C5" s="2">
        <v>4691.5814299999993</v>
      </c>
      <c r="E5" s="2">
        <v>4667.6543647069993</v>
      </c>
      <c r="H5" t="s">
        <v>197</v>
      </c>
    </row>
    <row r="6" spans="1:8" x14ac:dyDescent="0.2">
      <c r="A6" s="1" t="s">
        <v>3</v>
      </c>
      <c r="B6" s="1" t="s">
        <v>263</v>
      </c>
      <c r="C6" s="2">
        <v>462.88349999999997</v>
      </c>
      <c r="E6">
        <v>462.88349999999997</v>
      </c>
      <c r="H6" t="s">
        <v>201</v>
      </c>
    </row>
    <row r="7" spans="1:8" x14ac:dyDescent="0.2">
      <c r="A7" s="1"/>
      <c r="B7" s="1" t="s">
        <v>264</v>
      </c>
      <c r="C7" s="2">
        <v>462.88349999999997</v>
      </c>
      <c r="E7" s="2">
        <v>462.88349999999997</v>
      </c>
      <c r="H7" t="s">
        <v>168</v>
      </c>
    </row>
    <row r="8" spans="1:8" x14ac:dyDescent="0.2">
      <c r="B8" s="1" t="s">
        <v>265</v>
      </c>
      <c r="C8" s="2">
        <v>576.03279999999995</v>
      </c>
      <c r="E8" s="2">
        <v>576.03279999999995</v>
      </c>
      <c r="H8" t="s">
        <v>204</v>
      </c>
    </row>
    <row r="9" spans="1:8" x14ac:dyDescent="0.2">
      <c r="B9" s="1" t="s">
        <v>266</v>
      </c>
      <c r="C9" s="2">
        <v>838.33344999999997</v>
      </c>
      <c r="E9" s="2">
        <v>838.33344999999997</v>
      </c>
      <c r="H9" t="s">
        <v>145</v>
      </c>
    </row>
    <row r="10" spans="1:8" x14ac:dyDescent="0.2">
      <c r="B10" s="1" t="s">
        <v>267</v>
      </c>
      <c r="C10" s="2">
        <v>216.01229999999998</v>
      </c>
      <c r="E10" s="2">
        <v>216.01229999999998</v>
      </c>
      <c r="H10" t="s">
        <v>149</v>
      </c>
    </row>
    <row r="11" spans="1:8" x14ac:dyDescent="0.2">
      <c r="B11" s="1" t="s">
        <v>268</v>
      </c>
      <c r="C11" s="2">
        <v>308.589</v>
      </c>
      <c r="E11" s="2">
        <v>308.589</v>
      </c>
      <c r="H11" t="s">
        <v>155</v>
      </c>
    </row>
    <row r="12" spans="1:8" x14ac:dyDescent="0.2">
      <c r="B12" s="1" t="s">
        <v>269</v>
      </c>
      <c r="C12" s="2">
        <v>257.15749999999997</v>
      </c>
      <c r="E12" s="2">
        <v>257.15749999999997</v>
      </c>
      <c r="H12" t="s">
        <v>179</v>
      </c>
    </row>
    <row r="13" spans="1:8" x14ac:dyDescent="0.2">
      <c r="B13" s="1" t="s">
        <v>270</v>
      </c>
      <c r="C13" s="2">
        <v>416.59514999999999</v>
      </c>
      <c r="E13" s="2">
        <v>416.59514999999999</v>
      </c>
      <c r="H13" t="s">
        <v>148</v>
      </c>
    </row>
    <row r="14" spans="1:8" x14ac:dyDescent="0.2">
      <c r="B14" s="1" t="s">
        <v>271</v>
      </c>
      <c r="C14" s="2">
        <v>385.73624999999998</v>
      </c>
      <c r="E14" s="2">
        <v>385.73624999999998</v>
      </c>
      <c r="H14" t="s">
        <v>181</v>
      </c>
    </row>
    <row r="15" spans="1:8" x14ac:dyDescent="0.2">
      <c r="B15" s="1" t="s">
        <v>272</v>
      </c>
      <c r="C15" s="2">
        <v>550.31704999999999</v>
      </c>
      <c r="E15" s="2">
        <v>550.31704999999999</v>
      </c>
      <c r="H15" t="s">
        <v>212</v>
      </c>
    </row>
    <row r="16" spans="1:8" x14ac:dyDescent="0.2">
      <c r="B16" s="1" t="s">
        <v>273</v>
      </c>
      <c r="C16" s="2">
        <v>416.59514999999999</v>
      </c>
      <c r="E16" s="2">
        <v>416.59514999999999</v>
      </c>
      <c r="H16" t="s">
        <v>208</v>
      </c>
    </row>
    <row r="17" spans="2:8" x14ac:dyDescent="0.2">
      <c r="B17" s="1" t="s">
        <v>274</v>
      </c>
      <c r="C17" s="2">
        <v>596.60539999999992</v>
      </c>
      <c r="E17" s="2">
        <v>596.60539999999992</v>
      </c>
      <c r="H17" t="s">
        <v>252</v>
      </c>
    </row>
    <row r="18" spans="2:8" s="15" customFormat="1" x14ac:dyDescent="0.2">
      <c r="B18" s="16" t="s">
        <v>275</v>
      </c>
      <c r="C18" s="2">
        <v>447.45405</v>
      </c>
      <c r="E18" s="2">
        <v>447.45405</v>
      </c>
      <c r="H18" t="s">
        <v>187</v>
      </c>
    </row>
    <row r="19" spans="2:8" x14ac:dyDescent="0.2">
      <c r="B19" s="16" t="s">
        <v>276</v>
      </c>
      <c r="C19" s="2">
        <v>642.89374999999995</v>
      </c>
      <c r="E19" s="2">
        <v>642.89374999999995</v>
      </c>
      <c r="H19" t="s">
        <v>236</v>
      </c>
    </row>
    <row r="20" spans="2:8" x14ac:dyDescent="0.2">
      <c r="B20" s="1" t="s">
        <v>277</v>
      </c>
      <c r="C20" s="2">
        <v>617.178</v>
      </c>
      <c r="E20" s="2">
        <v>617.178</v>
      </c>
      <c r="H20" t="s">
        <v>169</v>
      </c>
    </row>
    <row r="21" spans="2:8" x14ac:dyDescent="0.2">
      <c r="B21" s="1" t="s">
        <v>278</v>
      </c>
      <c r="C21" s="2">
        <v>864.04919999999993</v>
      </c>
      <c r="E21" s="2">
        <v>864.04919999999993</v>
      </c>
      <c r="H21" t="s">
        <v>184</v>
      </c>
    </row>
    <row r="22" spans="2:8" x14ac:dyDescent="0.2">
      <c r="B22" s="1" t="s">
        <v>279</v>
      </c>
      <c r="C22" s="2">
        <v>550.31704999999999</v>
      </c>
      <c r="D22" s="2"/>
      <c r="E22" s="2">
        <v>550.31704999999999</v>
      </c>
      <c r="H22" t="s">
        <v>185</v>
      </c>
    </row>
    <row r="23" spans="2:8" x14ac:dyDescent="0.2">
      <c r="B23" s="1" t="s">
        <v>280</v>
      </c>
      <c r="C23" s="2">
        <v>1481.2271999999998</v>
      </c>
      <c r="D23" s="2"/>
      <c r="E23" s="2">
        <v>1481.2271999999998</v>
      </c>
      <c r="H23" t="s">
        <v>216</v>
      </c>
    </row>
    <row r="24" spans="2:8" x14ac:dyDescent="0.2">
      <c r="B24" s="1" t="s">
        <v>281</v>
      </c>
      <c r="C24" s="2">
        <v>900.05124999999998</v>
      </c>
      <c r="D24" s="2"/>
      <c r="E24" s="2">
        <v>900.05124999999998</v>
      </c>
      <c r="H24" t="s">
        <v>162</v>
      </c>
    </row>
    <row r="25" spans="2:8" x14ac:dyDescent="0.2">
      <c r="B25" s="1" t="s">
        <v>282</v>
      </c>
      <c r="C25" s="2">
        <v>1285.7874999999999</v>
      </c>
      <c r="D25" s="2"/>
      <c r="E25" s="2">
        <v>1285.7874999999999</v>
      </c>
      <c r="H25" t="s">
        <v>170</v>
      </c>
    </row>
    <row r="26" spans="2:8" x14ac:dyDescent="0.2">
      <c r="B26" s="1" t="s">
        <v>283</v>
      </c>
      <c r="C26" s="2">
        <v>1095.4909499999999</v>
      </c>
      <c r="D26" s="2"/>
      <c r="E26" s="2">
        <v>1095.4909499999999</v>
      </c>
      <c r="H26" t="s">
        <v>173</v>
      </c>
    </row>
    <row r="27" spans="2:8" x14ac:dyDescent="0.2">
      <c r="B27" s="1" t="s">
        <v>284</v>
      </c>
      <c r="C27" s="2">
        <v>1656.0943</v>
      </c>
      <c r="D27" s="2"/>
      <c r="E27" s="2">
        <v>1656.0943</v>
      </c>
      <c r="H27" t="s">
        <v>196</v>
      </c>
    </row>
    <row r="28" spans="2:8" x14ac:dyDescent="0.2">
      <c r="C28" s="2"/>
      <c r="D28" s="2"/>
      <c r="E28" s="2"/>
      <c r="H28" t="s">
        <v>182</v>
      </c>
    </row>
    <row r="29" spans="2:8" x14ac:dyDescent="0.2">
      <c r="H29" t="s">
        <v>166</v>
      </c>
    </row>
    <row r="30" spans="2:8" x14ac:dyDescent="0.2">
      <c r="H30" t="s">
        <v>180</v>
      </c>
    </row>
    <row r="31" spans="2:8" x14ac:dyDescent="0.2">
      <c r="H31" t="s">
        <v>160</v>
      </c>
    </row>
    <row r="32" spans="2:8" x14ac:dyDescent="0.2">
      <c r="H32" t="s">
        <v>167</v>
      </c>
    </row>
    <row r="33" spans="8:8" x14ac:dyDescent="0.2">
      <c r="H33" t="s">
        <v>150</v>
      </c>
    </row>
    <row r="34" spans="8:8" x14ac:dyDescent="0.2">
      <c r="H34" t="s">
        <v>151</v>
      </c>
    </row>
    <row r="35" spans="8:8" x14ac:dyDescent="0.2">
      <c r="H35" t="s">
        <v>174</v>
      </c>
    </row>
    <row r="36" spans="8:8" x14ac:dyDescent="0.2">
      <c r="H36" t="s">
        <v>224</v>
      </c>
    </row>
    <row r="37" spans="8:8" x14ac:dyDescent="0.2">
      <c r="H37" t="s">
        <v>240</v>
      </c>
    </row>
    <row r="38" spans="8:8" x14ac:dyDescent="0.2">
      <c r="H38" t="s">
        <v>178</v>
      </c>
    </row>
    <row r="39" spans="8:8" x14ac:dyDescent="0.2">
      <c r="H39" t="s">
        <v>157</v>
      </c>
    </row>
    <row r="40" spans="8:8" x14ac:dyDescent="0.2">
      <c r="H40" t="s">
        <v>146</v>
      </c>
    </row>
    <row r="41" spans="8:8" x14ac:dyDescent="0.2">
      <c r="H41" t="s">
        <v>209</v>
      </c>
    </row>
    <row r="42" spans="8:8" x14ac:dyDescent="0.2">
      <c r="H42" t="s">
        <v>238</v>
      </c>
    </row>
    <row r="43" spans="8:8" x14ac:dyDescent="0.2">
      <c r="H43" t="s">
        <v>226</v>
      </c>
    </row>
    <row r="44" spans="8:8" x14ac:dyDescent="0.2">
      <c r="H44" t="s">
        <v>217</v>
      </c>
    </row>
    <row r="45" spans="8:8" x14ac:dyDescent="0.2">
      <c r="H45" t="s">
        <v>161</v>
      </c>
    </row>
    <row r="46" spans="8:8" x14ac:dyDescent="0.2">
      <c r="H46" t="s">
        <v>153</v>
      </c>
    </row>
    <row r="47" spans="8:8" x14ac:dyDescent="0.2">
      <c r="H47" t="s">
        <v>147</v>
      </c>
    </row>
    <row r="48" spans="8:8" x14ac:dyDescent="0.2">
      <c r="H48" t="s">
        <v>232</v>
      </c>
    </row>
    <row r="49" spans="8:8" x14ac:dyDescent="0.2">
      <c r="H49" t="s">
        <v>186</v>
      </c>
    </row>
    <row r="50" spans="8:8" x14ac:dyDescent="0.2">
      <c r="H50" t="s">
        <v>225</v>
      </c>
    </row>
    <row r="51" spans="8:8" x14ac:dyDescent="0.2">
      <c r="H51" t="s">
        <v>143</v>
      </c>
    </row>
    <row r="52" spans="8:8" x14ac:dyDescent="0.2">
      <c r="H52" t="s">
        <v>211</v>
      </c>
    </row>
    <row r="53" spans="8:8" x14ac:dyDescent="0.2">
      <c r="H53" t="s">
        <v>210</v>
      </c>
    </row>
    <row r="54" spans="8:8" x14ac:dyDescent="0.2">
      <c r="H54" t="s">
        <v>163</v>
      </c>
    </row>
    <row r="55" spans="8:8" x14ac:dyDescent="0.2">
      <c r="H55" t="s">
        <v>218</v>
      </c>
    </row>
    <row r="56" spans="8:8" x14ac:dyDescent="0.2">
      <c r="H56" t="s">
        <v>214</v>
      </c>
    </row>
    <row r="57" spans="8:8" x14ac:dyDescent="0.2">
      <c r="H57" t="s">
        <v>188</v>
      </c>
    </row>
    <row r="58" spans="8:8" x14ac:dyDescent="0.2">
      <c r="H58" t="s">
        <v>203</v>
      </c>
    </row>
    <row r="59" spans="8:8" x14ac:dyDescent="0.2">
      <c r="H59" t="s">
        <v>189</v>
      </c>
    </row>
    <row r="60" spans="8:8" x14ac:dyDescent="0.2">
      <c r="H60" t="s">
        <v>239</v>
      </c>
    </row>
    <row r="61" spans="8:8" x14ac:dyDescent="0.2">
      <c r="H61" t="s">
        <v>152</v>
      </c>
    </row>
    <row r="62" spans="8:8" x14ac:dyDescent="0.2">
      <c r="H62" t="s">
        <v>219</v>
      </c>
    </row>
    <row r="63" spans="8:8" x14ac:dyDescent="0.2">
      <c r="H63" t="s">
        <v>222</v>
      </c>
    </row>
    <row r="64" spans="8:8" x14ac:dyDescent="0.2">
      <c r="H64" t="s">
        <v>213</v>
      </c>
    </row>
    <row r="65" spans="8:8" x14ac:dyDescent="0.2">
      <c r="H65" t="s">
        <v>233</v>
      </c>
    </row>
    <row r="66" spans="8:8" x14ac:dyDescent="0.2">
      <c r="H66" t="s">
        <v>227</v>
      </c>
    </row>
    <row r="67" spans="8:8" x14ac:dyDescent="0.2">
      <c r="H67" s="15" t="s">
        <v>159</v>
      </c>
    </row>
    <row r="68" spans="8:8" x14ac:dyDescent="0.2">
      <c r="H68" t="s">
        <v>144</v>
      </c>
    </row>
    <row r="69" spans="8:8" x14ac:dyDescent="0.2">
      <c r="H69" t="s">
        <v>172</v>
      </c>
    </row>
    <row r="70" spans="8:8" x14ac:dyDescent="0.2">
      <c r="H70" t="s">
        <v>205</v>
      </c>
    </row>
    <row r="71" spans="8:8" x14ac:dyDescent="0.2">
      <c r="H71" t="s">
        <v>229</v>
      </c>
    </row>
    <row r="72" spans="8:8" x14ac:dyDescent="0.2">
      <c r="H72" t="s">
        <v>154</v>
      </c>
    </row>
    <row r="73" spans="8:8" x14ac:dyDescent="0.2">
      <c r="H73" t="s">
        <v>234</v>
      </c>
    </row>
    <row r="74" spans="8:8" x14ac:dyDescent="0.2">
      <c r="H74" t="s">
        <v>223</v>
      </c>
    </row>
    <row r="75" spans="8:8" x14ac:dyDescent="0.2">
      <c r="H75" t="s">
        <v>190</v>
      </c>
    </row>
    <row r="76" spans="8:8" x14ac:dyDescent="0.2">
      <c r="H76" t="s">
        <v>231</v>
      </c>
    </row>
    <row r="77" spans="8:8" x14ac:dyDescent="0.2">
      <c r="H77" t="s">
        <v>164</v>
      </c>
    </row>
    <row r="78" spans="8:8" x14ac:dyDescent="0.2">
      <c r="H78" t="s">
        <v>193</v>
      </c>
    </row>
    <row r="79" spans="8:8" x14ac:dyDescent="0.2">
      <c r="H79" t="s">
        <v>200</v>
      </c>
    </row>
    <row r="80" spans="8:8" x14ac:dyDescent="0.2">
      <c r="H80" t="s">
        <v>194</v>
      </c>
    </row>
    <row r="81" spans="8:8" x14ac:dyDescent="0.2">
      <c r="H81" t="s">
        <v>199</v>
      </c>
    </row>
    <row r="82" spans="8:8" x14ac:dyDescent="0.2">
      <c r="H82" t="s">
        <v>192</v>
      </c>
    </row>
    <row r="83" spans="8:8" x14ac:dyDescent="0.2">
      <c r="H83" t="s">
        <v>198</v>
      </c>
    </row>
    <row r="84" spans="8:8" x14ac:dyDescent="0.2">
      <c r="H84" t="s">
        <v>206</v>
      </c>
    </row>
    <row r="85" spans="8:8" x14ac:dyDescent="0.2">
      <c r="H85" t="s">
        <v>195</v>
      </c>
    </row>
    <row r="86" spans="8:8" x14ac:dyDescent="0.2">
      <c r="H86" t="s">
        <v>165</v>
      </c>
    </row>
    <row r="87" spans="8:8" x14ac:dyDescent="0.2">
      <c r="H87" t="s">
        <v>253</v>
      </c>
    </row>
    <row r="88" spans="8:8" x14ac:dyDescent="0.2">
      <c r="H88" t="s">
        <v>191</v>
      </c>
    </row>
    <row r="89" spans="8:8" x14ac:dyDescent="0.2">
      <c r="H89" t="s">
        <v>176</v>
      </c>
    </row>
    <row r="90" spans="8:8" x14ac:dyDescent="0.2">
      <c r="H90" t="s">
        <v>235</v>
      </c>
    </row>
    <row r="91" spans="8:8" x14ac:dyDescent="0.2">
      <c r="H91" t="s">
        <v>237</v>
      </c>
    </row>
    <row r="92" spans="8:8" x14ac:dyDescent="0.2">
      <c r="H92" t="s">
        <v>220</v>
      </c>
    </row>
    <row r="93" spans="8:8" x14ac:dyDescent="0.2">
      <c r="H93" t="s">
        <v>207</v>
      </c>
    </row>
    <row r="94" spans="8:8" x14ac:dyDescent="0.2">
      <c r="H94" t="s">
        <v>171</v>
      </c>
    </row>
    <row r="95" spans="8:8" x14ac:dyDescent="0.2">
      <c r="H95" t="s">
        <v>202</v>
      </c>
    </row>
    <row r="96" spans="8:8" x14ac:dyDescent="0.2">
      <c r="H96" t="s">
        <v>228</v>
      </c>
    </row>
    <row r="97" spans="8:8" x14ac:dyDescent="0.2">
      <c r="H97" t="s">
        <v>230</v>
      </c>
    </row>
    <row r="98" spans="8:8" x14ac:dyDescent="0.2">
      <c r="H98" t="s">
        <v>221</v>
      </c>
    </row>
    <row r="99" spans="8:8" x14ac:dyDescent="0.2">
      <c r="H99" t="s">
        <v>254</v>
      </c>
    </row>
    <row r="100" spans="8:8" x14ac:dyDescent="0.2">
      <c r="H100" s="17" t="s">
        <v>141</v>
      </c>
    </row>
    <row r="101" spans="8:8" x14ac:dyDescent="0.2">
      <c r="H101" t="s">
        <v>215</v>
      </c>
    </row>
    <row r="102" spans="8:8" x14ac:dyDescent="0.2">
      <c r="H102" t="s">
        <v>177</v>
      </c>
    </row>
    <row r="103" spans="8:8" x14ac:dyDescent="0.2">
      <c r="H103" t="s">
        <v>251</v>
      </c>
    </row>
    <row r="104" spans="8:8" x14ac:dyDescent="0.2">
      <c r="H104" t="s">
        <v>156</v>
      </c>
    </row>
  </sheetData>
  <sortState xmlns:xlrd2="http://schemas.microsoft.com/office/spreadsheetml/2017/richdata2" ref="H2:H103">
    <sortCondition ref="H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tabColor theme="9" tint="0.39997558519241921"/>
  </sheetPr>
  <dimension ref="A1:CI106"/>
  <sheetViews>
    <sheetView workbookViewId="0">
      <pane xSplit="3" ySplit="2" topLeftCell="D3" activePane="bottomRight" state="frozen"/>
      <selection sqref="A1:XFD1048576"/>
      <selection pane="topRight" sqref="A1:XFD1048576"/>
      <selection pane="bottomLeft" sqref="A1:XFD1048576"/>
      <selection pane="bottomRight" activeCell="D3" sqref="D3"/>
    </sheetView>
  </sheetViews>
  <sheetFormatPr defaultRowHeight="12.75" x14ac:dyDescent="0.2"/>
  <cols>
    <col min="3" max="3" width="43.7109375" bestFit="1" customWidth="1"/>
    <col min="4" max="4" width="35.28515625" bestFit="1" customWidth="1"/>
    <col min="5" max="5" width="42.42578125" bestFit="1" customWidth="1"/>
    <col min="6" max="6" width="44.85546875" bestFit="1" customWidth="1"/>
    <col min="46" max="46" width="12" bestFit="1" customWidth="1"/>
    <col min="55" max="55" width="18" bestFit="1" customWidth="1"/>
    <col min="56" max="56" width="13.5703125" bestFit="1" customWidth="1"/>
    <col min="57" max="57" width="12" bestFit="1" customWidth="1"/>
    <col min="59" max="59" width="15.140625" bestFit="1" customWidth="1"/>
    <col min="60" max="60" width="12.5703125" bestFit="1" customWidth="1"/>
    <col min="61" max="61" width="12" bestFit="1" customWidth="1"/>
    <col min="75" max="75" width="12.85546875" bestFit="1" customWidth="1"/>
    <col min="86" max="86" width="43.7109375" bestFit="1" customWidth="1"/>
  </cols>
  <sheetData>
    <row r="1" spans="1:87" x14ac:dyDescent="0.2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  <c r="BG1">
        <v>58</v>
      </c>
      <c r="BH1">
        <v>59</v>
      </c>
      <c r="BI1">
        <v>60</v>
      </c>
      <c r="BJ1">
        <v>61</v>
      </c>
      <c r="BK1">
        <v>62</v>
      </c>
      <c r="BL1">
        <v>63</v>
      </c>
      <c r="BM1">
        <v>64</v>
      </c>
      <c r="BN1">
        <v>65</v>
      </c>
      <c r="BO1">
        <v>66</v>
      </c>
      <c r="BP1">
        <v>67</v>
      </c>
      <c r="BQ1">
        <v>68</v>
      </c>
      <c r="BR1">
        <v>69</v>
      </c>
      <c r="BS1">
        <v>70</v>
      </c>
      <c r="BT1">
        <v>71</v>
      </c>
      <c r="BU1">
        <v>72</v>
      </c>
      <c r="BV1">
        <v>73</v>
      </c>
      <c r="BW1">
        <v>74</v>
      </c>
      <c r="BX1">
        <v>75</v>
      </c>
      <c r="BY1">
        <v>76</v>
      </c>
      <c r="BZ1">
        <v>77</v>
      </c>
      <c r="CA1">
        <v>78</v>
      </c>
      <c r="CB1">
        <v>79</v>
      </c>
      <c r="CC1">
        <v>80</v>
      </c>
      <c r="CD1">
        <v>81</v>
      </c>
      <c r="CE1">
        <v>82</v>
      </c>
      <c r="CF1">
        <v>83</v>
      </c>
    </row>
    <row r="2" spans="1:87" s="7" customFormat="1" ht="63.75" customHeight="1" x14ac:dyDescent="0.2">
      <c r="A2" s="7" t="s">
        <v>6</v>
      </c>
      <c r="B2" s="7" t="s">
        <v>71</v>
      </c>
      <c r="C2" s="7" t="s">
        <v>72</v>
      </c>
      <c r="D2" s="7" t="s">
        <v>73</v>
      </c>
      <c r="E2" s="7" t="s">
        <v>74</v>
      </c>
      <c r="F2" s="7" t="s">
        <v>75</v>
      </c>
      <c r="G2" s="7" t="s">
        <v>76</v>
      </c>
      <c r="H2" s="7" t="s">
        <v>77</v>
      </c>
      <c r="I2" s="7" t="s">
        <v>78</v>
      </c>
      <c r="J2" s="7" t="s">
        <v>79</v>
      </c>
      <c r="K2" s="7" t="s">
        <v>80</v>
      </c>
      <c r="L2" s="7" t="s">
        <v>81</v>
      </c>
      <c r="M2" s="7" t="s">
        <v>82</v>
      </c>
      <c r="N2" s="7" t="s">
        <v>83</v>
      </c>
      <c r="O2" s="7" t="s">
        <v>84</v>
      </c>
      <c r="P2" s="7" t="s">
        <v>85</v>
      </c>
      <c r="Q2" s="7" t="s">
        <v>86</v>
      </c>
      <c r="R2" s="7" t="s">
        <v>87</v>
      </c>
      <c r="S2" s="7" t="s">
        <v>88</v>
      </c>
      <c r="T2" s="7" t="s">
        <v>89</v>
      </c>
      <c r="U2" s="7" t="s">
        <v>90</v>
      </c>
      <c r="V2" s="7" t="s">
        <v>91</v>
      </c>
      <c r="W2" s="7" t="s">
        <v>92</v>
      </c>
      <c r="X2" s="7" t="s">
        <v>93</v>
      </c>
      <c r="Y2" s="7" t="s">
        <v>94</v>
      </c>
      <c r="Z2" s="7" t="s">
        <v>95</v>
      </c>
      <c r="AA2" s="7" t="s">
        <v>96</v>
      </c>
      <c r="AB2" s="7" t="s">
        <v>97</v>
      </c>
      <c r="AC2" s="7" t="s">
        <v>98</v>
      </c>
      <c r="AD2" s="7" t="s">
        <v>99</v>
      </c>
      <c r="AE2" s="7" t="s">
        <v>100</v>
      </c>
      <c r="AF2" s="7" t="s">
        <v>101</v>
      </c>
      <c r="AG2" s="7" t="s">
        <v>4</v>
      </c>
      <c r="AH2" s="7" t="s">
        <v>102</v>
      </c>
      <c r="AI2" s="7" t="s">
        <v>103</v>
      </c>
      <c r="AJ2" s="7" t="s">
        <v>104</v>
      </c>
      <c r="AK2" s="7" t="s">
        <v>2</v>
      </c>
      <c r="AL2" s="7" t="s">
        <v>105</v>
      </c>
      <c r="AM2" s="7" t="s">
        <v>106</v>
      </c>
      <c r="AN2" s="7" t="s">
        <v>107</v>
      </c>
      <c r="AO2" s="7" t="s">
        <v>108</v>
      </c>
      <c r="AP2" s="7" t="s">
        <v>109</v>
      </c>
      <c r="AQ2" s="7" t="s">
        <v>110</v>
      </c>
      <c r="AR2" s="7" t="s">
        <v>111</v>
      </c>
      <c r="AS2" s="7" t="s">
        <v>112</v>
      </c>
      <c r="AT2" s="7" t="s">
        <v>113</v>
      </c>
      <c r="AU2" s="7" t="s">
        <v>114</v>
      </c>
      <c r="AV2" s="7" t="s">
        <v>115</v>
      </c>
      <c r="AW2" s="7" t="s">
        <v>116</v>
      </c>
      <c r="AX2" s="7" t="s">
        <v>117</v>
      </c>
      <c r="AY2" s="7" t="s">
        <v>118</v>
      </c>
      <c r="AZ2" s="7" t="s">
        <v>119</v>
      </c>
      <c r="BA2" s="7" t="s">
        <v>120</v>
      </c>
      <c r="BB2" s="7" t="s">
        <v>121</v>
      </c>
      <c r="BC2" s="7" t="s">
        <v>122</v>
      </c>
      <c r="BD2" s="7" t="s">
        <v>123</v>
      </c>
      <c r="BE2" s="7" t="s">
        <v>124</v>
      </c>
      <c r="BF2" s="7" t="s">
        <v>125</v>
      </c>
      <c r="BG2" s="7" t="s">
        <v>126</v>
      </c>
      <c r="BH2" s="7" t="s">
        <v>127</v>
      </c>
      <c r="BI2" s="7" t="s">
        <v>128</v>
      </c>
      <c r="BJ2" s="7" t="s">
        <v>129</v>
      </c>
      <c r="BK2" s="7" t="s">
        <v>130</v>
      </c>
      <c r="BL2" s="7" t="s">
        <v>131</v>
      </c>
      <c r="BM2" s="7" t="s">
        <v>132</v>
      </c>
      <c r="BN2" s="7" t="s">
        <v>133</v>
      </c>
      <c r="BO2" s="7" t="s">
        <v>134</v>
      </c>
      <c r="BP2" s="7" t="s">
        <v>135</v>
      </c>
      <c r="BQ2" s="7" t="s">
        <v>136</v>
      </c>
      <c r="BR2" s="7" t="s">
        <v>137</v>
      </c>
      <c r="BS2" s="7" t="s">
        <v>138</v>
      </c>
      <c r="BT2" s="7" t="s">
        <v>8</v>
      </c>
      <c r="BU2" s="7" t="s">
        <v>139</v>
      </c>
      <c r="BV2" s="7" t="s">
        <v>67</v>
      </c>
      <c r="BW2" s="7" t="s">
        <v>140</v>
      </c>
      <c r="BY2" s="6" t="s">
        <v>258</v>
      </c>
      <c r="BZ2" s="6" t="s">
        <v>250</v>
      </c>
      <c r="CA2" s="6" t="s">
        <v>248</v>
      </c>
      <c r="CB2" s="6" t="s">
        <v>249</v>
      </c>
    </row>
    <row r="3" spans="1:87" x14ac:dyDescent="0.2">
      <c r="A3" t="s">
        <v>0</v>
      </c>
      <c r="B3">
        <v>8261001</v>
      </c>
      <c r="C3" s="1" t="s">
        <v>1</v>
      </c>
      <c r="D3">
        <v>43630.42</v>
      </c>
      <c r="E3">
        <v>27088.753333333334</v>
      </c>
      <c r="F3">
        <v>16541.666666666664</v>
      </c>
      <c r="G3" s="4">
        <v>79202315.083733588</v>
      </c>
      <c r="H3" s="4">
        <v>42865779.610773951</v>
      </c>
      <c r="I3" s="4">
        <v>28552041.748912711</v>
      </c>
      <c r="J3" s="8">
        <v>1791682.0837412563</v>
      </c>
      <c r="K3" s="8">
        <v>1118455.604200647</v>
      </c>
      <c r="L3" s="8">
        <v>2905175.1717706104</v>
      </c>
      <c r="M3" s="8">
        <v>3629734.5264558392</v>
      </c>
      <c r="N3" s="8">
        <v>889638.83418120153</v>
      </c>
      <c r="O3" s="8">
        <v>619950.25049117964</v>
      </c>
      <c r="P3" s="8">
        <v>645290.34983232617</v>
      </c>
      <c r="Q3" s="8">
        <v>468268.51268478914</v>
      </c>
      <c r="R3" s="8">
        <v>1006048.4497801615</v>
      </c>
      <c r="S3" s="8">
        <v>279093.11284833273</v>
      </c>
      <c r="T3" s="8">
        <v>734064.64259637019</v>
      </c>
      <c r="U3" s="8">
        <v>614363.2069276463</v>
      </c>
      <c r="V3" s="8">
        <v>599909.68205528625</v>
      </c>
      <c r="W3" s="8">
        <v>459555.63186388486</v>
      </c>
      <c r="X3" s="8">
        <v>950254.88619167963</v>
      </c>
      <c r="Y3" s="8">
        <v>188523.37237228136</v>
      </c>
      <c r="Z3" s="9">
        <v>2460242.5353958695</v>
      </c>
      <c r="AA3" s="9">
        <v>739839.49270377483</v>
      </c>
      <c r="AB3" s="9">
        <v>0</v>
      </c>
      <c r="AC3" s="9">
        <v>8671276.0688082874</v>
      </c>
      <c r="AD3" s="9">
        <v>6005735.1730957851</v>
      </c>
      <c r="AE3" s="9">
        <v>248221.31976001879</v>
      </c>
      <c r="AF3" s="9">
        <v>16689.521750000014</v>
      </c>
      <c r="AG3" s="10">
        <v>11735533.333333334</v>
      </c>
      <c r="AH3" s="10">
        <v>30940.809968847352</v>
      </c>
      <c r="AI3" s="10">
        <v>0</v>
      </c>
      <c r="AJ3" s="10">
        <v>400400</v>
      </c>
      <c r="AK3" s="10">
        <v>2816781.5720000006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150620136.44342026</v>
      </c>
      <c r="AU3">
        <v>35042012.429507241</v>
      </c>
      <c r="AV3">
        <v>14983655.715302179</v>
      </c>
      <c r="AW3">
        <v>18338437.390399765</v>
      </c>
      <c r="AX3">
        <v>200645804.58822972</v>
      </c>
      <c r="AY3">
        <v>197428623.01622966</v>
      </c>
      <c r="AZ3">
        <v>402295.83333333331</v>
      </c>
      <c r="BA3">
        <v>183194789.25</v>
      </c>
      <c r="BB3" s="12">
        <v>1126103.5068554687</v>
      </c>
      <c r="BC3">
        <v>253427.18674704898</v>
      </c>
      <c r="BD3">
        <v>202025335.28183222</v>
      </c>
      <c r="BE3">
        <v>112750525.83110458</v>
      </c>
      <c r="BF3">
        <v>89274809.450727597</v>
      </c>
      <c r="BG3">
        <v>186411970.82199997</v>
      </c>
      <c r="BH3">
        <v>171828715.1066978</v>
      </c>
      <c r="BI3">
        <v>187442079.56652996</v>
      </c>
      <c r="BJ3">
        <v>403342.67144559504</v>
      </c>
      <c r="BK3">
        <v>383650.35684149369</v>
      </c>
      <c r="BL3">
        <v>4.1721234213747644</v>
      </c>
      <c r="BM3">
        <v>1.2269833945379105</v>
      </c>
      <c r="BN3" s="13">
        <v>322304.59045386489</v>
      </c>
      <c r="BO3">
        <v>202347639.87228605</v>
      </c>
      <c r="BP3">
        <v>478578.82027296419</v>
      </c>
      <c r="BQ3">
        <v>0</v>
      </c>
      <c r="BR3">
        <v>487060.22216736537</v>
      </c>
      <c r="BS3">
        <v>4.4207289381357979</v>
      </c>
      <c r="BT3" s="11">
        <v>-345000.20259193494</v>
      </c>
      <c r="BU3">
        <v>202002639.66969416</v>
      </c>
      <c r="BV3">
        <v>0</v>
      </c>
      <c r="BW3">
        <v>202002639.66969416</v>
      </c>
      <c r="BY3">
        <v>-47496.44999999999</v>
      </c>
      <c r="BZ3">
        <v>27088.753333333334</v>
      </c>
      <c r="CA3">
        <v>10424.666666666668</v>
      </c>
      <c r="CB3">
        <v>6117</v>
      </c>
      <c r="CH3" s="1" t="s">
        <v>259</v>
      </c>
    </row>
    <row r="4" spans="1:87" x14ac:dyDescent="0.2">
      <c r="A4">
        <v>131397</v>
      </c>
      <c r="B4">
        <v>8262000</v>
      </c>
      <c r="C4" t="s">
        <v>141</v>
      </c>
      <c r="D4">
        <v>404</v>
      </c>
      <c r="E4">
        <v>404</v>
      </c>
      <c r="F4">
        <v>0</v>
      </c>
      <c r="G4">
        <v>1181218.4525470359</v>
      </c>
      <c r="H4">
        <v>0</v>
      </c>
      <c r="I4">
        <v>0</v>
      </c>
      <c r="J4">
        <v>18515.339999999997</v>
      </c>
      <c r="K4">
        <v>0</v>
      </c>
      <c r="L4">
        <v>28295.645927543421</v>
      </c>
      <c r="M4">
        <v>0</v>
      </c>
      <c r="N4">
        <v>5616.3198000000029</v>
      </c>
      <c r="O4">
        <v>28287.324999999972</v>
      </c>
      <c r="P4">
        <v>1542.9449999999997</v>
      </c>
      <c r="Q4">
        <v>1249.7854500000008</v>
      </c>
      <c r="R4">
        <v>1342.3621500000008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18472.363411275965</v>
      </c>
      <c r="AA4">
        <v>0</v>
      </c>
      <c r="AB4">
        <v>0</v>
      </c>
      <c r="AC4">
        <v>111299.28764201165</v>
      </c>
      <c r="AD4">
        <v>0</v>
      </c>
      <c r="AE4">
        <v>684.03895000000819</v>
      </c>
      <c r="AF4">
        <v>0</v>
      </c>
      <c r="AG4">
        <v>114400</v>
      </c>
      <c r="AH4">
        <v>0</v>
      </c>
      <c r="AI4">
        <v>0</v>
      </c>
      <c r="AJ4">
        <v>0</v>
      </c>
      <c r="AK4">
        <v>54272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1181218.4525470359</v>
      </c>
      <c r="AU4">
        <v>215305.41333083101</v>
      </c>
      <c r="AV4">
        <v>168672</v>
      </c>
      <c r="AW4">
        <v>121911.10968629536</v>
      </c>
      <c r="AX4">
        <v>1565195.865877867</v>
      </c>
      <c r="AY4">
        <v>1510923.865877867</v>
      </c>
      <c r="AZ4">
        <v>3750</v>
      </c>
      <c r="BA4">
        <v>1515000</v>
      </c>
      <c r="BB4">
        <v>4076.1341221330222</v>
      </c>
      <c r="BC4">
        <v>0</v>
      </c>
      <c r="BD4">
        <v>1569272</v>
      </c>
      <c r="BE4">
        <v>1569272</v>
      </c>
      <c r="BF4">
        <v>0</v>
      </c>
      <c r="BG4">
        <v>1569272</v>
      </c>
      <c r="BH4">
        <v>1400600</v>
      </c>
      <c r="BI4">
        <v>1400600</v>
      </c>
      <c r="BJ4">
        <v>3466.8316831683169</v>
      </c>
      <c r="BK4">
        <v>3266.8245642500005</v>
      </c>
      <c r="BL4">
        <v>6.122370974770544E-2</v>
      </c>
      <c r="BM4">
        <v>0</v>
      </c>
      <c r="BN4">
        <v>0</v>
      </c>
      <c r="BO4">
        <v>1569272</v>
      </c>
      <c r="BP4">
        <v>3750</v>
      </c>
      <c r="BQ4" t="s">
        <v>142</v>
      </c>
      <c r="BR4">
        <v>3884.3366336633662</v>
      </c>
      <c r="BS4">
        <v>5.2534204933006423E-2</v>
      </c>
      <c r="BT4">
        <v>-6763.422550148367</v>
      </c>
      <c r="BU4">
        <v>1562508.5774498517</v>
      </c>
      <c r="BV4">
        <v>0</v>
      </c>
      <c r="BW4">
        <v>1562508.5774498517</v>
      </c>
      <c r="BY4">
        <v>0</v>
      </c>
      <c r="BZ4">
        <v>404</v>
      </c>
      <c r="CA4">
        <v>0</v>
      </c>
      <c r="CB4">
        <v>0</v>
      </c>
      <c r="CH4" t="s">
        <v>183</v>
      </c>
      <c r="CI4">
        <v>2348</v>
      </c>
    </row>
    <row r="5" spans="1:87" x14ac:dyDescent="0.2">
      <c r="A5">
        <v>131670</v>
      </c>
      <c r="B5">
        <v>8262001</v>
      </c>
      <c r="C5" t="s">
        <v>143</v>
      </c>
      <c r="D5">
        <v>117</v>
      </c>
      <c r="E5">
        <v>117</v>
      </c>
      <c r="F5">
        <v>0</v>
      </c>
      <c r="G5">
        <v>342085.54195050296</v>
      </c>
      <c r="H5">
        <v>0</v>
      </c>
      <c r="I5">
        <v>0</v>
      </c>
      <c r="J5">
        <v>12497.854500000012</v>
      </c>
      <c r="K5">
        <v>0</v>
      </c>
      <c r="L5">
        <v>15552.885600000016</v>
      </c>
      <c r="M5">
        <v>0</v>
      </c>
      <c r="N5">
        <v>432.02460000000008</v>
      </c>
      <c r="O5">
        <v>1285.787499999999</v>
      </c>
      <c r="P5">
        <v>1157.208749999998</v>
      </c>
      <c r="Q5">
        <v>416.5951500000001</v>
      </c>
      <c r="R5">
        <v>894.90810000000022</v>
      </c>
      <c r="S5">
        <v>617.17800000000011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21200.628792073181</v>
      </c>
      <c r="AA5">
        <v>0</v>
      </c>
      <c r="AB5">
        <v>0</v>
      </c>
      <c r="AC5">
        <v>40053.887859374998</v>
      </c>
      <c r="AD5">
        <v>0</v>
      </c>
      <c r="AE5">
        <v>0</v>
      </c>
      <c r="AF5">
        <v>0</v>
      </c>
      <c r="AG5">
        <v>114400</v>
      </c>
      <c r="AH5">
        <v>0</v>
      </c>
      <c r="AI5">
        <v>0</v>
      </c>
      <c r="AJ5">
        <v>0</v>
      </c>
      <c r="AK5">
        <v>24825.25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342085.54195050296</v>
      </c>
      <c r="AU5">
        <v>94108.958851448202</v>
      </c>
      <c r="AV5">
        <v>139225.25</v>
      </c>
      <c r="AW5">
        <v>39239.30007473888</v>
      </c>
      <c r="AX5">
        <v>575419.75080195116</v>
      </c>
      <c r="AY5">
        <v>550594.50080195116</v>
      </c>
      <c r="AZ5">
        <v>3750</v>
      </c>
      <c r="BA5">
        <v>438750</v>
      </c>
      <c r="BB5">
        <v>0</v>
      </c>
      <c r="BC5">
        <v>0</v>
      </c>
      <c r="BD5">
        <v>575419.75080195116</v>
      </c>
      <c r="BE5">
        <v>575419.75080195116</v>
      </c>
      <c r="BF5">
        <v>0</v>
      </c>
      <c r="BG5">
        <v>463575.25</v>
      </c>
      <c r="BH5">
        <v>324350</v>
      </c>
      <c r="BI5">
        <v>436194.50080195116</v>
      </c>
      <c r="BJ5">
        <v>3728.1581265124032</v>
      </c>
      <c r="BK5">
        <v>3519.4831161255133</v>
      </c>
      <c r="BL5">
        <v>5.9291379870750324E-2</v>
      </c>
      <c r="BM5">
        <v>0</v>
      </c>
      <c r="BN5">
        <v>0</v>
      </c>
      <c r="BO5">
        <v>575419.75080195116</v>
      </c>
      <c r="BP5">
        <v>4705.9359042901806</v>
      </c>
      <c r="BQ5" t="s">
        <v>142</v>
      </c>
      <c r="BR5">
        <v>4918.1175282218046</v>
      </c>
      <c r="BS5">
        <v>3.2547950398356562E-2</v>
      </c>
      <c r="BT5">
        <v>-2161.7618914634149</v>
      </c>
      <c r="BU5">
        <v>573257.98891048774</v>
      </c>
      <c r="BV5">
        <v>0</v>
      </c>
      <c r="BW5">
        <v>573257.98891048774</v>
      </c>
      <c r="BY5">
        <v>0</v>
      </c>
      <c r="BZ5">
        <v>117</v>
      </c>
      <c r="CA5">
        <v>0</v>
      </c>
      <c r="CB5">
        <v>0</v>
      </c>
      <c r="CH5" t="s">
        <v>158</v>
      </c>
      <c r="CI5">
        <v>2238</v>
      </c>
    </row>
    <row r="6" spans="1:87" x14ac:dyDescent="0.2">
      <c r="A6">
        <v>131718</v>
      </c>
      <c r="B6">
        <v>8262002</v>
      </c>
      <c r="C6" t="s">
        <v>144</v>
      </c>
      <c r="D6">
        <v>686</v>
      </c>
      <c r="E6">
        <v>686</v>
      </c>
      <c r="F6">
        <v>0</v>
      </c>
      <c r="G6">
        <v>2005732.3228892738</v>
      </c>
      <c r="H6">
        <v>0</v>
      </c>
      <c r="I6">
        <v>0</v>
      </c>
      <c r="J6">
        <v>18515.339999999986</v>
      </c>
      <c r="K6">
        <v>0</v>
      </c>
      <c r="L6">
        <v>23041.31199999998</v>
      </c>
      <c r="M6">
        <v>0</v>
      </c>
      <c r="N6">
        <v>2160.123000000006</v>
      </c>
      <c r="O6">
        <v>2828.7324999999955</v>
      </c>
      <c r="P6">
        <v>1542.9449999999988</v>
      </c>
      <c r="Q6">
        <v>1666.3805999999988</v>
      </c>
      <c r="R6">
        <v>0</v>
      </c>
      <c r="S6">
        <v>1234.3559999999991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12954.031735784323</v>
      </c>
      <c r="AA6">
        <v>0</v>
      </c>
      <c r="AB6">
        <v>0</v>
      </c>
      <c r="AC6">
        <v>227083.020530384</v>
      </c>
      <c r="AD6">
        <v>0</v>
      </c>
      <c r="AE6">
        <v>0</v>
      </c>
      <c r="AF6">
        <v>0</v>
      </c>
      <c r="AG6">
        <v>114400</v>
      </c>
      <c r="AH6">
        <v>0</v>
      </c>
      <c r="AI6">
        <v>0</v>
      </c>
      <c r="AJ6">
        <v>0</v>
      </c>
      <c r="AK6">
        <v>13817.599999999999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2005732.3228892738</v>
      </c>
      <c r="AU6">
        <v>291026.24136616831</v>
      </c>
      <c r="AV6">
        <v>128217.60000000001</v>
      </c>
      <c r="AW6">
        <v>194500.99739424378</v>
      </c>
      <c r="AX6">
        <v>2424976.1642554421</v>
      </c>
      <c r="AY6">
        <v>2411158.564255442</v>
      </c>
      <c r="AZ6">
        <v>3750</v>
      </c>
      <c r="BA6">
        <v>2572500</v>
      </c>
      <c r="BB6">
        <v>161341.435744558</v>
      </c>
      <c r="BC6">
        <v>0</v>
      </c>
      <c r="BD6">
        <v>2586317.6</v>
      </c>
      <c r="BE6">
        <v>2586317.6</v>
      </c>
      <c r="BF6">
        <v>0</v>
      </c>
      <c r="BG6">
        <v>2586317.6</v>
      </c>
      <c r="BH6">
        <v>2458100</v>
      </c>
      <c r="BI6">
        <v>2458100</v>
      </c>
      <c r="BJ6">
        <v>3583.2361516034985</v>
      </c>
      <c r="BK6">
        <v>3205.8065537462385</v>
      </c>
      <c r="BL6">
        <v>0.11773311693314858</v>
      </c>
      <c r="BM6">
        <v>0</v>
      </c>
      <c r="BN6">
        <v>0</v>
      </c>
      <c r="BO6">
        <v>2586317.6</v>
      </c>
      <c r="BP6">
        <v>3750</v>
      </c>
      <c r="BQ6" t="s">
        <v>142</v>
      </c>
      <c r="BR6">
        <v>3770.1422740524781</v>
      </c>
      <c r="BS6">
        <v>0.11219417012173016</v>
      </c>
      <c r="BT6">
        <v>-8480.1546323529401</v>
      </c>
      <c r="BU6">
        <v>2577837.4453676473</v>
      </c>
      <c r="BV6">
        <v>0</v>
      </c>
      <c r="BW6">
        <v>2577837.4453676473</v>
      </c>
      <c r="BY6">
        <v>0</v>
      </c>
      <c r="BZ6">
        <v>686</v>
      </c>
      <c r="CA6">
        <v>0</v>
      </c>
      <c r="CB6">
        <v>0</v>
      </c>
      <c r="CH6" t="s">
        <v>197</v>
      </c>
      <c r="CI6">
        <v>3377</v>
      </c>
    </row>
    <row r="7" spans="1:87" x14ac:dyDescent="0.2">
      <c r="A7">
        <v>132210</v>
      </c>
      <c r="B7">
        <v>8262005</v>
      </c>
      <c r="C7" t="s">
        <v>145</v>
      </c>
      <c r="D7">
        <v>288</v>
      </c>
      <c r="E7">
        <v>288</v>
      </c>
      <c r="F7">
        <v>0</v>
      </c>
      <c r="G7">
        <v>842056.71864739188</v>
      </c>
      <c r="H7">
        <v>0</v>
      </c>
      <c r="I7">
        <v>0</v>
      </c>
      <c r="J7">
        <v>22681.291500000014</v>
      </c>
      <c r="K7">
        <v>0</v>
      </c>
      <c r="L7">
        <v>40873.283895652174</v>
      </c>
      <c r="M7">
        <v>0</v>
      </c>
      <c r="N7">
        <v>17496.996299999999</v>
      </c>
      <c r="O7">
        <v>3343.0475000000006</v>
      </c>
      <c r="P7">
        <v>6171.7800000000052</v>
      </c>
      <c r="Q7">
        <v>3749.35635</v>
      </c>
      <c r="R7">
        <v>3579.6324000000031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18384.9920064</v>
      </c>
      <c r="AA7">
        <v>0</v>
      </c>
      <c r="AB7">
        <v>0</v>
      </c>
      <c r="AC7">
        <v>93868.183219834784</v>
      </c>
      <c r="AD7">
        <v>0</v>
      </c>
      <c r="AE7">
        <v>6048.3443999999927</v>
      </c>
      <c r="AF7">
        <v>0</v>
      </c>
      <c r="AG7">
        <v>114400</v>
      </c>
      <c r="AH7">
        <v>0</v>
      </c>
      <c r="AI7">
        <v>0</v>
      </c>
      <c r="AJ7">
        <v>0</v>
      </c>
      <c r="AK7">
        <v>8481.6299999999992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842056.71864739188</v>
      </c>
      <c r="AU7">
        <v>216196.90757188696</v>
      </c>
      <c r="AV7">
        <v>122881.63</v>
      </c>
      <c r="AW7">
        <v>102370.19129395176</v>
      </c>
      <c r="AX7">
        <v>1181135.256219279</v>
      </c>
      <c r="AY7">
        <v>1172653.6262192791</v>
      </c>
      <c r="AZ7">
        <v>3750</v>
      </c>
      <c r="BA7">
        <v>1080000</v>
      </c>
      <c r="BB7">
        <v>0</v>
      </c>
      <c r="BC7">
        <v>0</v>
      </c>
      <c r="BD7">
        <v>1181135.256219279</v>
      </c>
      <c r="BE7">
        <v>1181135.256219279</v>
      </c>
      <c r="BF7">
        <v>0</v>
      </c>
      <c r="BG7">
        <v>1088481.6299999999</v>
      </c>
      <c r="BH7">
        <v>965599.99999999988</v>
      </c>
      <c r="BI7">
        <v>1058253.6262192791</v>
      </c>
      <c r="BJ7">
        <v>3674.4917577058304</v>
      </c>
      <c r="BK7">
        <v>3579.2735196969425</v>
      </c>
      <c r="BL7">
        <v>2.6602671599389283E-2</v>
      </c>
      <c r="BM7">
        <v>0</v>
      </c>
      <c r="BN7">
        <v>0</v>
      </c>
      <c r="BO7">
        <v>1181135.256219279</v>
      </c>
      <c r="BP7">
        <v>4071.7139799280526</v>
      </c>
      <c r="BQ7" t="s">
        <v>142</v>
      </c>
      <c r="BR7">
        <v>4101.1640840947184</v>
      </c>
      <c r="BS7">
        <v>1.7929085246333187E-2</v>
      </c>
      <c r="BT7">
        <v>-5241.2456223999998</v>
      </c>
      <c r="BU7">
        <v>1175894.0105968791</v>
      </c>
      <c r="BV7">
        <v>0</v>
      </c>
      <c r="BW7">
        <v>1175894.0105968791</v>
      </c>
      <c r="BY7">
        <v>0</v>
      </c>
      <c r="BZ7">
        <v>288</v>
      </c>
      <c r="CA7">
        <v>0</v>
      </c>
      <c r="CB7">
        <v>0</v>
      </c>
      <c r="CH7" t="s">
        <v>201</v>
      </c>
      <c r="CI7">
        <v>3384</v>
      </c>
    </row>
    <row r="8" spans="1:87" x14ac:dyDescent="0.2">
      <c r="A8">
        <v>132786</v>
      </c>
      <c r="B8">
        <v>8262006</v>
      </c>
      <c r="C8" t="s">
        <v>146</v>
      </c>
      <c r="D8">
        <v>168</v>
      </c>
      <c r="E8">
        <v>168</v>
      </c>
      <c r="F8">
        <v>0</v>
      </c>
      <c r="G8">
        <v>491199.75254431192</v>
      </c>
      <c r="H8">
        <v>0</v>
      </c>
      <c r="I8">
        <v>0</v>
      </c>
      <c r="J8">
        <v>7869.0194999999849</v>
      </c>
      <c r="K8">
        <v>0</v>
      </c>
      <c r="L8">
        <v>9792.5575999999801</v>
      </c>
      <c r="M8">
        <v>0</v>
      </c>
      <c r="N8">
        <v>648.03690000000154</v>
      </c>
      <c r="O8">
        <v>771.4725000000019</v>
      </c>
      <c r="P8">
        <v>0</v>
      </c>
      <c r="Q8">
        <v>416.59514999999988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27393.559822222196</v>
      </c>
      <c r="AA8">
        <v>0</v>
      </c>
      <c r="AB8">
        <v>0</v>
      </c>
      <c r="AC8">
        <v>41280.556171962657</v>
      </c>
      <c r="AD8">
        <v>0</v>
      </c>
      <c r="AE8">
        <v>0</v>
      </c>
      <c r="AF8">
        <v>0</v>
      </c>
      <c r="AG8">
        <v>114400</v>
      </c>
      <c r="AH8">
        <v>0</v>
      </c>
      <c r="AI8">
        <v>0</v>
      </c>
      <c r="AJ8">
        <v>0</v>
      </c>
      <c r="AK8">
        <v>26112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491199.75254431192</v>
      </c>
      <c r="AU8">
        <v>88171.79764418483</v>
      </c>
      <c r="AV8">
        <v>140512</v>
      </c>
      <c r="AW8">
        <v>42490.997619155663</v>
      </c>
      <c r="AX8">
        <v>719883.55018849671</v>
      </c>
      <c r="AY8">
        <v>693771.55018849671</v>
      </c>
      <c r="AZ8">
        <v>3750</v>
      </c>
      <c r="BA8">
        <v>630000</v>
      </c>
      <c r="BB8">
        <v>0</v>
      </c>
      <c r="BC8">
        <v>0</v>
      </c>
      <c r="BD8">
        <v>719883.55018849671</v>
      </c>
      <c r="BE8">
        <v>719883.55018849671</v>
      </c>
      <c r="BF8">
        <v>0</v>
      </c>
      <c r="BG8">
        <v>656112</v>
      </c>
      <c r="BH8">
        <v>515600</v>
      </c>
      <c r="BI8">
        <v>579371.55018849671</v>
      </c>
      <c r="BJ8">
        <v>3448.6401796934329</v>
      </c>
      <c r="BK8">
        <v>3329.8172460267297</v>
      </c>
      <c r="BL8">
        <v>3.568452106748124E-2</v>
      </c>
      <c r="BM8">
        <v>0</v>
      </c>
      <c r="BN8">
        <v>0</v>
      </c>
      <c r="BO8">
        <v>719883.55018849671</v>
      </c>
      <c r="BP8">
        <v>4129.592560645814</v>
      </c>
      <c r="BQ8" t="s">
        <v>142</v>
      </c>
      <c r="BR8">
        <v>4285.0211320743856</v>
      </c>
      <c r="BS8">
        <v>5.047481481745808E-2</v>
      </c>
      <c r="BT8">
        <v>-2757.8577333333324</v>
      </c>
      <c r="BU8">
        <v>717125.69245516334</v>
      </c>
      <c r="BV8">
        <v>0</v>
      </c>
      <c r="BW8">
        <v>717125.69245516334</v>
      </c>
      <c r="BY8">
        <v>0</v>
      </c>
      <c r="BZ8">
        <v>168</v>
      </c>
      <c r="CA8">
        <v>0</v>
      </c>
      <c r="CB8">
        <v>0</v>
      </c>
      <c r="CH8" t="s">
        <v>168</v>
      </c>
      <c r="CI8">
        <v>2309</v>
      </c>
    </row>
    <row r="9" spans="1:87" x14ac:dyDescent="0.2">
      <c r="A9">
        <v>132787</v>
      </c>
      <c r="B9">
        <v>8262007</v>
      </c>
      <c r="C9" t="s">
        <v>147</v>
      </c>
      <c r="D9">
        <v>405</v>
      </c>
      <c r="E9">
        <v>405</v>
      </c>
      <c r="F9">
        <v>0</v>
      </c>
      <c r="G9">
        <v>1184142.2605978949</v>
      </c>
      <c r="H9">
        <v>0</v>
      </c>
      <c r="I9">
        <v>0</v>
      </c>
      <c r="J9">
        <v>18515.339999999993</v>
      </c>
      <c r="K9">
        <v>0</v>
      </c>
      <c r="L9">
        <v>29090.360596577015</v>
      </c>
      <c r="M9">
        <v>0</v>
      </c>
      <c r="N9">
        <v>1302.5059280396995</v>
      </c>
      <c r="O9">
        <v>1292.1685794044706</v>
      </c>
      <c r="P9">
        <v>0</v>
      </c>
      <c r="Q9">
        <v>418.66261972704689</v>
      </c>
      <c r="R9">
        <v>1349.0239968982639</v>
      </c>
      <c r="S9">
        <v>620.24091811414348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36611.150141930812</v>
      </c>
      <c r="AA9">
        <v>0</v>
      </c>
      <c r="AB9">
        <v>0</v>
      </c>
      <c r="AC9">
        <v>108213.13042682913</v>
      </c>
      <c r="AD9">
        <v>0</v>
      </c>
      <c r="AE9">
        <v>1530.0871249999873</v>
      </c>
      <c r="AF9">
        <v>0</v>
      </c>
      <c r="AG9">
        <v>114400</v>
      </c>
      <c r="AH9">
        <v>0</v>
      </c>
      <c r="AI9">
        <v>0</v>
      </c>
      <c r="AJ9">
        <v>0</v>
      </c>
      <c r="AK9">
        <v>57344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1184142.2605978949</v>
      </c>
      <c r="AU9">
        <v>198942.67033252056</v>
      </c>
      <c r="AV9">
        <v>171744</v>
      </c>
      <c r="AW9">
        <v>107575.78005217775</v>
      </c>
      <c r="AX9">
        <v>1554828.9309304154</v>
      </c>
      <c r="AY9">
        <v>1497484.9309304154</v>
      </c>
      <c r="AZ9">
        <v>3750</v>
      </c>
      <c r="BA9">
        <v>1518750</v>
      </c>
      <c r="BB9">
        <v>21265.069069584599</v>
      </c>
      <c r="BC9">
        <v>0</v>
      </c>
      <c r="BD9">
        <v>1576094</v>
      </c>
      <c r="BE9">
        <v>1576094.0000000002</v>
      </c>
      <c r="BF9">
        <v>0</v>
      </c>
      <c r="BG9">
        <v>1576094</v>
      </c>
      <c r="BH9">
        <v>1404350</v>
      </c>
      <c r="BI9">
        <v>1404350</v>
      </c>
      <c r="BJ9">
        <v>3467.5308641975307</v>
      </c>
      <c r="BK9">
        <v>3197.7337745426216</v>
      </c>
      <c r="BL9">
        <v>8.4371341918074064E-2</v>
      </c>
      <c r="BM9">
        <v>0</v>
      </c>
      <c r="BN9">
        <v>0</v>
      </c>
      <c r="BO9">
        <v>1576094</v>
      </c>
      <c r="BP9">
        <v>3750</v>
      </c>
      <c r="BQ9" t="s">
        <v>142</v>
      </c>
      <c r="BR9">
        <v>3891.59012345679</v>
      </c>
      <c r="BS9">
        <v>7.3939888601690429E-2</v>
      </c>
      <c r="BT9">
        <v>-5851.0452955106139</v>
      </c>
      <c r="BU9">
        <v>1570242.9547044893</v>
      </c>
      <c r="BV9">
        <v>0</v>
      </c>
      <c r="BW9">
        <v>1570242.9547044893</v>
      </c>
      <c r="BY9">
        <v>0</v>
      </c>
      <c r="BZ9">
        <v>405</v>
      </c>
      <c r="CA9">
        <v>0</v>
      </c>
      <c r="CB9">
        <v>0</v>
      </c>
      <c r="CH9" t="s">
        <v>204</v>
      </c>
      <c r="CI9">
        <v>3391</v>
      </c>
    </row>
    <row r="10" spans="1:87" x14ac:dyDescent="0.2">
      <c r="A10">
        <v>110213</v>
      </c>
      <c r="B10">
        <v>8262015</v>
      </c>
      <c r="C10" t="s">
        <v>148</v>
      </c>
      <c r="D10">
        <v>41</v>
      </c>
      <c r="E10">
        <v>41</v>
      </c>
      <c r="F10">
        <v>0</v>
      </c>
      <c r="G10">
        <v>119876.13008521899</v>
      </c>
      <c r="H10">
        <v>0</v>
      </c>
      <c r="I10">
        <v>0</v>
      </c>
      <c r="J10">
        <v>0</v>
      </c>
      <c r="K10">
        <v>0</v>
      </c>
      <c r="L10">
        <v>549.240576744186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778.03445000000102</v>
      </c>
      <c r="AA10">
        <v>0</v>
      </c>
      <c r="AB10">
        <v>0</v>
      </c>
      <c r="AC10">
        <v>9624.6704892856997</v>
      </c>
      <c r="AD10">
        <v>0</v>
      </c>
      <c r="AE10">
        <v>0</v>
      </c>
      <c r="AF10">
        <v>0</v>
      </c>
      <c r="AG10">
        <v>114400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119876.13008521899</v>
      </c>
      <c r="AU10">
        <v>10951.945516029886</v>
      </c>
      <c r="AV10">
        <v>114400</v>
      </c>
      <c r="AW10">
        <v>9235.995038936162</v>
      </c>
      <c r="AX10">
        <v>245228.07560124889</v>
      </c>
      <c r="AY10">
        <v>245228.07560124889</v>
      </c>
      <c r="AZ10">
        <v>3750</v>
      </c>
      <c r="BA10">
        <v>153750</v>
      </c>
      <c r="BB10">
        <v>0</v>
      </c>
      <c r="BC10">
        <v>0</v>
      </c>
      <c r="BD10">
        <v>245228.07560124889</v>
      </c>
      <c r="BE10">
        <v>245228.07560124889</v>
      </c>
      <c r="BF10">
        <v>0</v>
      </c>
      <c r="BG10">
        <v>153750</v>
      </c>
      <c r="BH10">
        <v>39350</v>
      </c>
      <c r="BI10">
        <v>130828.07560124889</v>
      </c>
      <c r="BJ10">
        <v>3190.9286732011924</v>
      </c>
      <c r="BK10">
        <v>3412.4621194062447</v>
      </c>
      <c r="BL10">
        <v>-6.4918946629537469E-2</v>
      </c>
      <c r="BM10">
        <v>6.9918946629537473E-2</v>
      </c>
      <c r="BN10">
        <v>9782.4260288854257</v>
      </c>
      <c r="BO10">
        <v>255010.5016301343</v>
      </c>
      <c r="BP10">
        <v>6219.7683324422997</v>
      </c>
      <c r="BQ10" t="s">
        <v>142</v>
      </c>
      <c r="BR10">
        <v>6219.7683324422997</v>
      </c>
      <c r="BS10">
        <v>2.3492576670323562E-2</v>
      </c>
      <c r="BT10">
        <v>-481.72836896551723</v>
      </c>
      <c r="BU10">
        <v>254528.77326116877</v>
      </c>
      <c r="BV10">
        <v>0</v>
      </c>
      <c r="BW10">
        <v>254528.77326116877</v>
      </c>
      <c r="BY10">
        <v>0</v>
      </c>
      <c r="BZ10">
        <v>41</v>
      </c>
      <c r="CA10">
        <v>0</v>
      </c>
      <c r="CB10">
        <v>0</v>
      </c>
      <c r="CH10" t="s">
        <v>145</v>
      </c>
      <c r="CI10">
        <v>2005</v>
      </c>
    </row>
    <row r="11" spans="1:87" x14ac:dyDescent="0.2">
      <c r="A11">
        <v>134072</v>
      </c>
      <c r="B11">
        <v>8262017</v>
      </c>
      <c r="C11" t="s">
        <v>149</v>
      </c>
      <c r="D11">
        <v>415</v>
      </c>
      <c r="E11">
        <v>415</v>
      </c>
      <c r="F11">
        <v>0</v>
      </c>
      <c r="G11">
        <v>1213380.3411064849</v>
      </c>
      <c r="H11">
        <v>0</v>
      </c>
      <c r="I11">
        <v>0</v>
      </c>
      <c r="J11">
        <v>18978.223500000004</v>
      </c>
      <c r="K11">
        <v>0</v>
      </c>
      <c r="L11">
        <v>38178.095282555281</v>
      </c>
      <c r="M11">
        <v>0</v>
      </c>
      <c r="N11">
        <v>39746.26320000003</v>
      </c>
      <c r="O11">
        <v>3857.3624999999979</v>
      </c>
      <c r="P11">
        <v>771.47250000000065</v>
      </c>
      <c r="Q11">
        <v>1249.7854499999996</v>
      </c>
      <c r="R11">
        <v>1789.8162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39441.943444289645</v>
      </c>
      <c r="AA11">
        <v>0</v>
      </c>
      <c r="AB11">
        <v>0</v>
      </c>
      <c r="AC11">
        <v>132114.3359358976</v>
      </c>
      <c r="AD11">
        <v>0</v>
      </c>
      <c r="AE11">
        <v>10890.620125000003</v>
      </c>
      <c r="AF11">
        <v>0</v>
      </c>
      <c r="AG11">
        <v>114400</v>
      </c>
      <c r="AH11">
        <v>0</v>
      </c>
      <c r="AI11">
        <v>0</v>
      </c>
      <c r="AJ11">
        <v>0</v>
      </c>
      <c r="AK11">
        <v>61952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1213380.3411064849</v>
      </c>
      <c r="AU11">
        <v>287017.91813774256</v>
      </c>
      <c r="AV11">
        <v>176352</v>
      </c>
      <c r="AW11">
        <v>138383.80851192441</v>
      </c>
      <c r="AX11">
        <v>1676750.2592442273</v>
      </c>
      <c r="AY11">
        <v>1614798.2592442273</v>
      </c>
      <c r="AZ11">
        <v>3750</v>
      </c>
      <c r="BA11">
        <v>1556250</v>
      </c>
      <c r="BB11">
        <v>0</v>
      </c>
      <c r="BC11">
        <v>0</v>
      </c>
      <c r="BD11">
        <v>1676750.2592442273</v>
      </c>
      <c r="BE11">
        <v>1676750.2592442275</v>
      </c>
      <c r="BF11">
        <v>0</v>
      </c>
      <c r="BG11">
        <v>1618202</v>
      </c>
      <c r="BH11">
        <v>1441850</v>
      </c>
      <c r="BI11">
        <v>1500398.2592442273</v>
      </c>
      <c r="BJ11">
        <v>3615.4174921547647</v>
      </c>
      <c r="BK11">
        <v>3462.5597331773342</v>
      </c>
      <c r="BL11">
        <v>4.414588361112956E-2</v>
      </c>
      <c r="BM11">
        <v>0</v>
      </c>
      <c r="BN11">
        <v>0</v>
      </c>
      <c r="BO11">
        <v>1676750.2592442273</v>
      </c>
      <c r="BP11">
        <v>3891.0801427571741</v>
      </c>
      <c r="BQ11" t="s">
        <v>142</v>
      </c>
      <c r="BR11">
        <v>4040.3620704680175</v>
      </c>
      <c r="BS11">
        <v>3.6921085015616972E-2</v>
      </c>
      <c r="BT11">
        <v>-7615.3706657381617</v>
      </c>
      <c r="BU11">
        <v>1669134.8885784892</v>
      </c>
      <c r="BV11">
        <v>0</v>
      </c>
      <c r="BW11">
        <v>1669134.8885784892</v>
      </c>
      <c r="BY11">
        <v>0</v>
      </c>
      <c r="BZ11">
        <v>415</v>
      </c>
      <c r="CA11">
        <v>0</v>
      </c>
      <c r="CB11">
        <v>0</v>
      </c>
      <c r="CH11" t="s">
        <v>149</v>
      </c>
      <c r="CI11">
        <v>2017</v>
      </c>
    </row>
    <row r="12" spans="1:87" x14ac:dyDescent="0.2">
      <c r="A12">
        <v>110230</v>
      </c>
      <c r="B12">
        <v>8262042</v>
      </c>
      <c r="C12" t="s">
        <v>150</v>
      </c>
      <c r="D12">
        <v>235</v>
      </c>
      <c r="E12">
        <v>235</v>
      </c>
      <c r="F12">
        <v>0</v>
      </c>
      <c r="G12">
        <v>687094.89195186493</v>
      </c>
      <c r="H12">
        <v>0</v>
      </c>
      <c r="I12">
        <v>0</v>
      </c>
      <c r="J12">
        <v>5554.6019999999944</v>
      </c>
      <c r="K12">
        <v>0</v>
      </c>
      <c r="L12">
        <v>8677.4171794871781</v>
      </c>
      <c r="M12">
        <v>0</v>
      </c>
      <c r="N12">
        <v>435.73296566523578</v>
      </c>
      <c r="O12">
        <v>778.09458154506467</v>
      </c>
      <c r="P12">
        <v>0</v>
      </c>
      <c r="Q12">
        <v>2100.8553701716778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3108.7621814903796</v>
      </c>
      <c r="AA12">
        <v>0</v>
      </c>
      <c r="AB12">
        <v>0</v>
      </c>
      <c r="AC12">
        <v>68481.675642857197</v>
      </c>
      <c r="AD12">
        <v>0</v>
      </c>
      <c r="AE12">
        <v>0</v>
      </c>
      <c r="AF12">
        <v>0</v>
      </c>
      <c r="AG12">
        <v>114400</v>
      </c>
      <c r="AH12">
        <v>0</v>
      </c>
      <c r="AI12">
        <v>0</v>
      </c>
      <c r="AJ12">
        <v>0</v>
      </c>
      <c r="AK12">
        <v>26722.31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687094.89195186493</v>
      </c>
      <c r="AU12">
        <v>89137.139921216731</v>
      </c>
      <c r="AV12">
        <v>141122.31</v>
      </c>
      <c r="AW12">
        <v>62472.826720210564</v>
      </c>
      <c r="AX12">
        <v>917354.34187308163</v>
      </c>
      <c r="AY12">
        <v>890632.03187308158</v>
      </c>
      <c r="AZ12">
        <v>3750</v>
      </c>
      <c r="BA12">
        <v>881250</v>
      </c>
      <c r="BB12">
        <v>0</v>
      </c>
      <c r="BC12">
        <v>0</v>
      </c>
      <c r="BD12">
        <v>917354.34187308163</v>
      </c>
      <c r="BE12">
        <v>917354.34187308187</v>
      </c>
      <c r="BF12">
        <v>0</v>
      </c>
      <c r="BG12">
        <v>907972.31</v>
      </c>
      <c r="BH12">
        <v>766850</v>
      </c>
      <c r="BI12">
        <v>776232.03187308158</v>
      </c>
      <c r="BJ12">
        <v>3303.1150292471557</v>
      </c>
      <c r="BK12">
        <v>3149.6988473033257</v>
      </c>
      <c r="BL12">
        <v>4.8708206524309509E-2</v>
      </c>
      <c r="BM12">
        <v>0</v>
      </c>
      <c r="BN12">
        <v>0</v>
      </c>
      <c r="BO12">
        <v>917354.34187308163</v>
      </c>
      <c r="BP12">
        <v>3789.9235398854535</v>
      </c>
      <c r="BQ12" t="s">
        <v>142</v>
      </c>
      <c r="BR12">
        <v>3903.6354973322623</v>
      </c>
      <c r="BS12">
        <v>4.6541694165367797E-2</v>
      </c>
      <c r="BT12">
        <v>-2889.7696249071478</v>
      </c>
      <c r="BU12">
        <v>914464.57224817446</v>
      </c>
      <c r="BV12">
        <v>0</v>
      </c>
      <c r="BW12">
        <v>914464.57224817446</v>
      </c>
      <c r="BY12">
        <v>0</v>
      </c>
      <c r="BZ12">
        <v>235</v>
      </c>
      <c r="CA12">
        <v>0</v>
      </c>
      <c r="CB12">
        <v>0</v>
      </c>
      <c r="CH12" t="s">
        <v>155</v>
      </c>
      <c r="CI12">
        <v>2121</v>
      </c>
    </row>
    <row r="13" spans="1:87" x14ac:dyDescent="0.2">
      <c r="A13">
        <v>110231</v>
      </c>
      <c r="B13">
        <v>8262043</v>
      </c>
      <c r="C13" t="s">
        <v>151</v>
      </c>
      <c r="D13">
        <v>127.58333333333333</v>
      </c>
      <c r="E13">
        <v>127.58333333333333</v>
      </c>
      <c r="F13">
        <v>0</v>
      </c>
      <c r="G13">
        <v>373029.17715542734</v>
      </c>
      <c r="H13">
        <v>0</v>
      </c>
      <c r="I13">
        <v>0</v>
      </c>
      <c r="J13">
        <v>1045.2428296460184</v>
      </c>
      <c r="K13">
        <v>0</v>
      </c>
      <c r="L13">
        <v>1633.1596607407405</v>
      </c>
      <c r="M13">
        <v>0</v>
      </c>
      <c r="N13">
        <v>9999.4897369469109</v>
      </c>
      <c r="O13">
        <v>0</v>
      </c>
      <c r="P13">
        <v>2177.5892284292049</v>
      </c>
      <c r="Q13">
        <v>7055.3891001105967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6382.8439662878773</v>
      </c>
      <c r="AA13">
        <v>0</v>
      </c>
      <c r="AB13">
        <v>0</v>
      </c>
      <c r="AC13">
        <v>37379.38257979646</v>
      </c>
      <c r="AD13">
        <v>0</v>
      </c>
      <c r="AE13">
        <v>0</v>
      </c>
      <c r="AF13">
        <v>0</v>
      </c>
      <c r="AG13">
        <v>114400</v>
      </c>
      <c r="AH13">
        <v>0</v>
      </c>
      <c r="AI13">
        <v>0</v>
      </c>
      <c r="AJ13">
        <v>0</v>
      </c>
      <c r="AK13">
        <v>20306.400000000001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373029.17715542734</v>
      </c>
      <c r="AU13">
        <v>65673.097101957814</v>
      </c>
      <c r="AV13">
        <v>134706.4</v>
      </c>
      <c r="AW13">
        <v>39970.556971397542</v>
      </c>
      <c r="AX13">
        <v>573408.6742573852</v>
      </c>
      <c r="AY13">
        <v>553102.27425738517</v>
      </c>
      <c r="AZ13">
        <v>3750</v>
      </c>
      <c r="BA13">
        <v>478437.5</v>
      </c>
      <c r="BB13">
        <v>0</v>
      </c>
      <c r="BC13">
        <v>0</v>
      </c>
      <c r="BD13">
        <v>573408.6742573852</v>
      </c>
      <c r="BE13">
        <v>573408.6742573852</v>
      </c>
      <c r="BF13">
        <v>0</v>
      </c>
      <c r="BG13">
        <v>498743.9</v>
      </c>
      <c r="BH13">
        <v>364037.5</v>
      </c>
      <c r="BI13">
        <v>438702.27425738517</v>
      </c>
      <c r="BJ13">
        <v>3438.5547296463897</v>
      </c>
      <c r="BK13">
        <v>3589.2453844487718</v>
      </c>
      <c r="BL13">
        <v>-4.1983937753401854E-2</v>
      </c>
      <c r="BM13">
        <v>4.6983937753401851E-2</v>
      </c>
      <c r="BN13">
        <v>21515.255493366865</v>
      </c>
      <c r="BO13">
        <v>594923.92975075205</v>
      </c>
      <c r="BP13">
        <v>4503.8604552638963</v>
      </c>
      <c r="BQ13" t="s">
        <v>142</v>
      </c>
      <c r="BR13">
        <v>4663.0223102606305</v>
      </c>
      <c r="BS13">
        <v>-3.1837445374853446E-2</v>
      </c>
      <c r="BT13">
        <v>-2453.0636052359873</v>
      </c>
      <c r="BU13">
        <v>592470.86614551605</v>
      </c>
      <c r="BV13">
        <v>0</v>
      </c>
      <c r="BW13">
        <v>592470.86614551605</v>
      </c>
      <c r="BY13">
        <v>0</v>
      </c>
      <c r="BZ13">
        <v>127.58333333333333</v>
      </c>
      <c r="CA13">
        <v>0</v>
      </c>
      <c r="CB13">
        <v>0</v>
      </c>
      <c r="CH13" t="s">
        <v>179</v>
      </c>
      <c r="CI13">
        <v>2336</v>
      </c>
    </row>
    <row r="14" spans="1:87" x14ac:dyDescent="0.2">
      <c r="A14">
        <v>110240</v>
      </c>
      <c r="B14">
        <v>8262062</v>
      </c>
      <c r="C14" t="s">
        <v>152</v>
      </c>
      <c r="D14">
        <v>144</v>
      </c>
      <c r="E14">
        <v>144</v>
      </c>
      <c r="F14">
        <v>0</v>
      </c>
      <c r="G14">
        <v>421028.35932369594</v>
      </c>
      <c r="H14">
        <v>0</v>
      </c>
      <c r="I14">
        <v>0</v>
      </c>
      <c r="J14">
        <v>14812.271999999983</v>
      </c>
      <c r="K14">
        <v>0</v>
      </c>
      <c r="L14">
        <v>18433.049599999977</v>
      </c>
      <c r="M14">
        <v>0</v>
      </c>
      <c r="N14">
        <v>432.02460000000036</v>
      </c>
      <c r="O14">
        <v>9771.9850000000024</v>
      </c>
      <c r="P14">
        <v>12729.296250000019</v>
      </c>
      <c r="Q14">
        <v>1666.3806000000016</v>
      </c>
      <c r="R14">
        <v>7606.7188500000284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52830.436800000025</v>
      </c>
      <c r="AA14">
        <v>0</v>
      </c>
      <c r="AB14">
        <v>0</v>
      </c>
      <c r="AC14">
        <v>62695.789753846082</v>
      </c>
      <c r="AD14">
        <v>0</v>
      </c>
      <c r="AE14">
        <v>324.01845000000026</v>
      </c>
      <c r="AF14">
        <v>0</v>
      </c>
      <c r="AG14">
        <v>114400</v>
      </c>
      <c r="AH14">
        <v>0</v>
      </c>
      <c r="AI14">
        <v>0</v>
      </c>
      <c r="AJ14">
        <v>0</v>
      </c>
      <c r="AK14">
        <v>31744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421028.35932369594</v>
      </c>
      <c r="AU14">
        <v>181301.9719038461</v>
      </c>
      <c r="AV14">
        <v>146144</v>
      </c>
      <c r="AW14">
        <v>64585.866202178593</v>
      </c>
      <c r="AX14">
        <v>748474.33122754202</v>
      </c>
      <c r="AY14">
        <v>716730.33122754202</v>
      </c>
      <c r="AZ14">
        <v>3750</v>
      </c>
      <c r="BA14">
        <v>540000</v>
      </c>
      <c r="BB14">
        <v>0</v>
      </c>
      <c r="BC14">
        <v>0</v>
      </c>
      <c r="BD14">
        <v>748474.33122754202</v>
      </c>
      <c r="BE14">
        <v>748474.33122754202</v>
      </c>
      <c r="BF14">
        <v>0</v>
      </c>
      <c r="BG14">
        <v>571744</v>
      </c>
      <c r="BH14">
        <v>425600</v>
      </c>
      <c r="BI14">
        <v>602330.33122754202</v>
      </c>
      <c r="BJ14">
        <v>4182.8495224134858</v>
      </c>
      <c r="BK14">
        <v>3866.7015512445614</v>
      </c>
      <c r="BL14">
        <v>8.1761668693351053E-2</v>
      </c>
      <c r="BM14">
        <v>0</v>
      </c>
      <c r="BN14">
        <v>0</v>
      </c>
      <c r="BO14">
        <v>748474.33122754202</v>
      </c>
      <c r="BP14">
        <v>4977.2939668579311</v>
      </c>
      <c r="BQ14" t="s">
        <v>142</v>
      </c>
      <c r="BR14">
        <v>5197.7384113023754</v>
      </c>
      <c r="BS14">
        <v>3.4022964363049413E-2</v>
      </c>
      <c r="BT14">
        <v>-4733.0252000000037</v>
      </c>
      <c r="BU14">
        <v>743741.30602754198</v>
      </c>
      <c r="BV14">
        <v>0</v>
      </c>
      <c r="BW14">
        <v>743741.30602754198</v>
      </c>
      <c r="BY14">
        <v>0</v>
      </c>
      <c r="BZ14">
        <v>144</v>
      </c>
      <c r="CA14">
        <v>0</v>
      </c>
      <c r="CB14">
        <v>0</v>
      </c>
      <c r="CH14" t="s">
        <v>148</v>
      </c>
      <c r="CI14">
        <v>2015</v>
      </c>
    </row>
    <row r="15" spans="1:87" x14ac:dyDescent="0.2">
      <c r="A15">
        <v>110242</v>
      </c>
      <c r="B15">
        <v>8262067</v>
      </c>
      <c r="C15" t="s">
        <v>153</v>
      </c>
      <c r="D15">
        <v>157</v>
      </c>
      <c r="E15">
        <v>157</v>
      </c>
      <c r="F15">
        <v>0</v>
      </c>
      <c r="G15">
        <v>459037.86398486292</v>
      </c>
      <c r="H15">
        <v>0</v>
      </c>
      <c r="I15">
        <v>0</v>
      </c>
      <c r="J15">
        <v>4165.9514999999992</v>
      </c>
      <c r="K15">
        <v>0</v>
      </c>
      <c r="L15">
        <v>5687.8710440251562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44923.304255596966</v>
      </c>
      <c r="AD15">
        <v>0</v>
      </c>
      <c r="AE15">
        <v>4122.2347250000012</v>
      </c>
      <c r="AF15">
        <v>0</v>
      </c>
      <c r="AG15">
        <v>114400</v>
      </c>
      <c r="AH15">
        <v>0</v>
      </c>
      <c r="AI15">
        <v>0</v>
      </c>
      <c r="AJ15">
        <v>0</v>
      </c>
      <c r="AK15">
        <v>15980.98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459037.86398486292</v>
      </c>
      <c r="AU15">
        <v>58899.361524622123</v>
      </c>
      <c r="AV15">
        <v>130380.98</v>
      </c>
      <c r="AW15">
        <v>40547.765983218182</v>
      </c>
      <c r="AX15">
        <v>648318.20550948509</v>
      </c>
      <c r="AY15">
        <v>632337.22550948511</v>
      </c>
      <c r="AZ15">
        <v>3750</v>
      </c>
      <c r="BA15">
        <v>588750</v>
      </c>
      <c r="BB15">
        <v>0</v>
      </c>
      <c r="BC15">
        <v>0</v>
      </c>
      <c r="BD15">
        <v>648318.20550948509</v>
      </c>
      <c r="BE15">
        <v>648318.20550948509</v>
      </c>
      <c r="BF15">
        <v>0</v>
      </c>
      <c r="BG15">
        <v>604730.98</v>
      </c>
      <c r="BH15">
        <v>474350</v>
      </c>
      <c r="BI15">
        <v>517937.22550948511</v>
      </c>
      <c r="BJ15">
        <v>3298.9632198056379</v>
      </c>
      <c r="BK15">
        <v>3286.9386942988531</v>
      </c>
      <c r="BL15">
        <v>3.6582749558551775E-3</v>
      </c>
      <c r="BM15">
        <v>1.3417250441448226E-3</v>
      </c>
      <c r="BN15">
        <v>692.39637045938423</v>
      </c>
      <c r="BO15">
        <v>649010.60187994444</v>
      </c>
      <c r="BP15">
        <v>4032.0358081525123</v>
      </c>
      <c r="BQ15" t="s">
        <v>142</v>
      </c>
      <c r="BR15">
        <v>4133.825489681175</v>
      </c>
      <c r="BS15">
        <v>8.311908888461117E-3</v>
      </c>
      <c r="BT15">
        <v>-1758.1801999999998</v>
      </c>
      <c r="BU15">
        <v>647252.4216799445</v>
      </c>
      <c r="BV15">
        <v>0</v>
      </c>
      <c r="BW15">
        <v>647252.4216799445</v>
      </c>
      <c r="BY15">
        <v>0</v>
      </c>
      <c r="BZ15">
        <v>157</v>
      </c>
      <c r="CA15">
        <v>0</v>
      </c>
      <c r="CB15">
        <v>0</v>
      </c>
      <c r="CH15" t="s">
        <v>181</v>
      </c>
      <c r="CI15">
        <v>2346</v>
      </c>
    </row>
    <row r="16" spans="1:87" x14ac:dyDescent="0.2">
      <c r="A16">
        <v>110252</v>
      </c>
      <c r="B16">
        <v>8262112</v>
      </c>
      <c r="C16" t="s">
        <v>154</v>
      </c>
      <c r="D16">
        <v>234</v>
      </c>
      <c r="E16">
        <v>234</v>
      </c>
      <c r="F16">
        <v>0</v>
      </c>
      <c r="G16">
        <v>684171.08390100591</v>
      </c>
      <c r="H16">
        <v>0</v>
      </c>
      <c r="I16">
        <v>0</v>
      </c>
      <c r="J16">
        <v>16200.922500000044</v>
      </c>
      <c r="K16">
        <v>0</v>
      </c>
      <c r="L16">
        <v>20161.148000000056</v>
      </c>
      <c r="M16">
        <v>0</v>
      </c>
      <c r="N16">
        <v>11880.676499999998</v>
      </c>
      <c r="O16">
        <v>0</v>
      </c>
      <c r="P16">
        <v>385.73624999999964</v>
      </c>
      <c r="Q16">
        <v>1666.3806000000004</v>
      </c>
      <c r="R16">
        <v>8501.6269499999999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5969.6644231788032</v>
      </c>
      <c r="AA16">
        <v>0</v>
      </c>
      <c r="AB16">
        <v>0</v>
      </c>
      <c r="AC16">
        <v>82691.897516128927</v>
      </c>
      <c r="AD16">
        <v>0</v>
      </c>
      <c r="AE16">
        <v>0</v>
      </c>
      <c r="AF16">
        <v>0</v>
      </c>
      <c r="AG16">
        <v>114400</v>
      </c>
      <c r="AH16">
        <v>0</v>
      </c>
      <c r="AI16">
        <v>0</v>
      </c>
      <c r="AJ16">
        <v>0</v>
      </c>
      <c r="AK16">
        <v>25600.53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684171.08390100591</v>
      </c>
      <c r="AU16">
        <v>147458.05273930784</v>
      </c>
      <c r="AV16">
        <v>140000.53</v>
      </c>
      <c r="AW16">
        <v>80824.379458298266</v>
      </c>
      <c r="AX16">
        <v>971629.66664031381</v>
      </c>
      <c r="AY16">
        <v>946029.13664031378</v>
      </c>
      <c r="AZ16">
        <v>3750</v>
      </c>
      <c r="BA16">
        <v>877500</v>
      </c>
      <c r="BB16">
        <v>0</v>
      </c>
      <c r="BC16">
        <v>0</v>
      </c>
      <c r="BD16">
        <v>971629.66664031381</v>
      </c>
      <c r="BE16">
        <v>971629.66664031358</v>
      </c>
      <c r="BF16">
        <v>0</v>
      </c>
      <c r="BG16">
        <v>903100.53</v>
      </c>
      <c r="BH16">
        <v>763100</v>
      </c>
      <c r="BI16">
        <v>831629.13664031378</v>
      </c>
      <c r="BJ16">
        <v>3553.9706694030501</v>
      </c>
      <c r="BK16">
        <v>3255.2700233986593</v>
      </c>
      <c r="BL16">
        <v>9.1759099508597106E-2</v>
      </c>
      <c r="BM16">
        <v>0</v>
      </c>
      <c r="BN16">
        <v>0</v>
      </c>
      <c r="BO16">
        <v>971629.66664031381</v>
      </c>
      <c r="BP16">
        <v>4042.8595582919393</v>
      </c>
      <c r="BQ16" t="s">
        <v>142</v>
      </c>
      <c r="BR16">
        <v>4152.2635326509135</v>
      </c>
      <c r="BS16">
        <v>8.1107791733685985E-2</v>
      </c>
      <c r="BT16">
        <v>-3916.1503761589397</v>
      </c>
      <c r="BU16">
        <v>967713.51626415493</v>
      </c>
      <c r="BV16">
        <v>0</v>
      </c>
      <c r="BW16">
        <v>967713.51626415493</v>
      </c>
      <c r="BY16">
        <v>0</v>
      </c>
      <c r="BZ16">
        <v>234</v>
      </c>
      <c r="CA16">
        <v>0</v>
      </c>
      <c r="CB16">
        <v>0</v>
      </c>
      <c r="CH16" t="s">
        <v>187</v>
      </c>
      <c r="CI16">
        <v>3000</v>
      </c>
    </row>
    <row r="17" spans="1:87" x14ac:dyDescent="0.2">
      <c r="A17">
        <v>110256</v>
      </c>
      <c r="B17">
        <v>8262121</v>
      </c>
      <c r="C17" t="s">
        <v>155</v>
      </c>
      <c r="D17">
        <v>440</v>
      </c>
      <c r="E17">
        <v>440</v>
      </c>
      <c r="F17">
        <v>0</v>
      </c>
      <c r="G17">
        <v>1286475.5423779599</v>
      </c>
      <c r="H17">
        <v>0</v>
      </c>
      <c r="I17">
        <v>0</v>
      </c>
      <c r="J17">
        <v>38419.330500000069</v>
      </c>
      <c r="K17">
        <v>0</v>
      </c>
      <c r="L17">
        <v>70531.436959276019</v>
      </c>
      <c r="M17">
        <v>0</v>
      </c>
      <c r="N17">
        <v>70420.0098</v>
      </c>
      <c r="O17">
        <v>257.15749999999963</v>
      </c>
      <c r="P17">
        <v>3085.8900000000026</v>
      </c>
      <c r="Q17">
        <v>14997.425399999996</v>
      </c>
      <c r="R17">
        <v>15213.437700000006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29784.81345785876</v>
      </c>
      <c r="AA17">
        <v>0</v>
      </c>
      <c r="AB17">
        <v>0</v>
      </c>
      <c r="AC17">
        <v>159077.24663523588</v>
      </c>
      <c r="AD17">
        <v>0</v>
      </c>
      <c r="AE17">
        <v>0</v>
      </c>
      <c r="AF17">
        <v>0</v>
      </c>
      <c r="AG17">
        <v>114400</v>
      </c>
      <c r="AH17">
        <v>0</v>
      </c>
      <c r="AI17">
        <v>0</v>
      </c>
      <c r="AJ17">
        <v>0</v>
      </c>
      <c r="AK17">
        <v>8758.02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1286475.5423779599</v>
      </c>
      <c r="AU17">
        <v>401786.74795237073</v>
      </c>
      <c r="AV17">
        <v>123158.02</v>
      </c>
      <c r="AW17">
        <v>186423.50433282976</v>
      </c>
      <c r="AX17">
        <v>1811420.3103303306</v>
      </c>
      <c r="AY17">
        <v>1802662.2903303306</v>
      </c>
      <c r="AZ17">
        <v>3750</v>
      </c>
      <c r="BA17">
        <v>1650000</v>
      </c>
      <c r="BB17">
        <v>0</v>
      </c>
      <c r="BC17">
        <v>0</v>
      </c>
      <c r="BD17">
        <v>1811420.3103303306</v>
      </c>
      <c r="BE17">
        <v>1811420.3103303306</v>
      </c>
      <c r="BF17">
        <v>0</v>
      </c>
      <c r="BG17">
        <v>1658758.02</v>
      </c>
      <c r="BH17">
        <v>1535600</v>
      </c>
      <c r="BI17">
        <v>1688262.2903303306</v>
      </c>
      <c r="BJ17">
        <v>3836.9597507507515</v>
      </c>
      <c r="BK17">
        <v>3744.3318453548372</v>
      </c>
      <c r="BL17">
        <v>2.4738166706785632E-2</v>
      </c>
      <c r="BM17">
        <v>0</v>
      </c>
      <c r="BN17">
        <v>0</v>
      </c>
      <c r="BO17">
        <v>1811420.3103303306</v>
      </c>
      <c r="BP17">
        <v>4096.9597507507515</v>
      </c>
      <c r="BQ17" t="s">
        <v>142</v>
      </c>
      <c r="BR17">
        <v>4116.8643416598425</v>
      </c>
      <c r="BS17">
        <v>2.2495512314562705E-2</v>
      </c>
      <c r="BT17">
        <v>-10339.706271070616</v>
      </c>
      <c r="BU17">
        <v>1801080.6040592601</v>
      </c>
      <c r="BV17">
        <v>0</v>
      </c>
      <c r="BW17">
        <v>1801080.6040592601</v>
      </c>
      <c r="BY17">
        <v>0</v>
      </c>
      <c r="BZ17">
        <v>440</v>
      </c>
      <c r="CA17">
        <v>0</v>
      </c>
      <c r="CB17">
        <v>0</v>
      </c>
      <c r="CH17" t="s">
        <v>169</v>
      </c>
      <c r="CI17">
        <v>2313</v>
      </c>
    </row>
    <row r="18" spans="1:87" x14ac:dyDescent="0.2">
      <c r="A18">
        <v>110257</v>
      </c>
      <c r="B18">
        <v>8262122</v>
      </c>
      <c r="C18" t="s">
        <v>156</v>
      </c>
      <c r="D18">
        <v>249</v>
      </c>
      <c r="E18">
        <v>249</v>
      </c>
      <c r="F18">
        <v>0</v>
      </c>
      <c r="G18">
        <v>728028.20466389088</v>
      </c>
      <c r="H18">
        <v>0</v>
      </c>
      <c r="I18">
        <v>0</v>
      </c>
      <c r="J18">
        <v>23607.058500000028</v>
      </c>
      <c r="K18">
        <v>0</v>
      </c>
      <c r="L18">
        <v>33267.536879087456</v>
      </c>
      <c r="M18">
        <v>0</v>
      </c>
      <c r="N18">
        <v>41474.361600000018</v>
      </c>
      <c r="O18">
        <v>257.1574999999998</v>
      </c>
      <c r="P18">
        <v>1928.6812500000037</v>
      </c>
      <c r="Q18">
        <v>9165.0933000000023</v>
      </c>
      <c r="R18">
        <v>5816.9026500000036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56279.74545267861</v>
      </c>
      <c r="AA18">
        <v>0</v>
      </c>
      <c r="AB18">
        <v>0</v>
      </c>
      <c r="AC18">
        <v>73769.947180188654</v>
      </c>
      <c r="AD18">
        <v>0</v>
      </c>
      <c r="AE18">
        <v>0</v>
      </c>
      <c r="AF18">
        <v>0</v>
      </c>
      <c r="AG18">
        <v>114400</v>
      </c>
      <c r="AH18">
        <v>0</v>
      </c>
      <c r="AI18">
        <v>0</v>
      </c>
      <c r="AJ18">
        <v>0</v>
      </c>
      <c r="AK18">
        <v>5723.6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728028.20466389088</v>
      </c>
      <c r="AU18">
        <v>245566.48431195476</v>
      </c>
      <c r="AV18">
        <v>120123.6</v>
      </c>
      <c r="AW18">
        <v>97149.40201345805</v>
      </c>
      <c r="AX18">
        <v>1093718.2889758458</v>
      </c>
      <c r="AY18">
        <v>1087994.6889758457</v>
      </c>
      <c r="AZ18">
        <v>3750</v>
      </c>
      <c r="BA18">
        <v>933750</v>
      </c>
      <c r="BB18">
        <v>0</v>
      </c>
      <c r="BC18">
        <v>0</v>
      </c>
      <c r="BD18">
        <v>1093718.2889758458</v>
      </c>
      <c r="BE18">
        <v>1093718.2889758458</v>
      </c>
      <c r="BF18">
        <v>0</v>
      </c>
      <c r="BG18">
        <v>939473.6</v>
      </c>
      <c r="BH18">
        <v>819350</v>
      </c>
      <c r="BI18">
        <v>973594.68897584581</v>
      </c>
      <c r="BJ18">
        <v>3910.0188312282962</v>
      </c>
      <c r="BK18">
        <v>3711.8484534613099</v>
      </c>
      <c r="BL18">
        <v>5.3388596073256134E-2</v>
      </c>
      <c r="BM18">
        <v>0</v>
      </c>
      <c r="BN18">
        <v>0</v>
      </c>
      <c r="BO18">
        <v>1093718.2889758458</v>
      </c>
      <c r="BP18">
        <v>4369.456582232312</v>
      </c>
      <c r="BQ18" t="s">
        <v>142</v>
      </c>
      <c r="BR18">
        <v>4392.4429276138389</v>
      </c>
      <c r="BS18">
        <v>5.2851931546421538E-2</v>
      </c>
      <c r="BT18">
        <v>-6910.8760982142876</v>
      </c>
      <c r="BU18">
        <v>1086807.4128776316</v>
      </c>
      <c r="BV18">
        <v>0</v>
      </c>
      <c r="BW18">
        <v>1086807.4128776316</v>
      </c>
      <c r="BY18">
        <v>0</v>
      </c>
      <c r="BZ18">
        <v>249</v>
      </c>
      <c r="CA18">
        <v>0</v>
      </c>
      <c r="CB18">
        <v>0</v>
      </c>
      <c r="CH18" t="s">
        <v>184</v>
      </c>
      <c r="CI18">
        <v>2351</v>
      </c>
    </row>
    <row r="19" spans="1:87" x14ac:dyDescent="0.2">
      <c r="A19">
        <v>110290</v>
      </c>
      <c r="B19">
        <v>8262185</v>
      </c>
      <c r="C19" t="s">
        <v>157</v>
      </c>
      <c r="D19">
        <v>271</v>
      </c>
      <c r="E19">
        <v>271</v>
      </c>
      <c r="F19">
        <v>0</v>
      </c>
      <c r="G19">
        <v>792351.98178278888</v>
      </c>
      <c r="H19">
        <v>0</v>
      </c>
      <c r="I19">
        <v>0</v>
      </c>
      <c r="J19">
        <v>21755.524499999974</v>
      </c>
      <c r="K19">
        <v>0</v>
      </c>
      <c r="L19">
        <v>35268.141543703699</v>
      </c>
      <c r="M19">
        <v>0</v>
      </c>
      <c r="N19">
        <v>5897.6193996268403</v>
      </c>
      <c r="O19">
        <v>14562.023208955221</v>
      </c>
      <c r="P19">
        <v>10921.51740671647</v>
      </c>
      <c r="Q19">
        <v>2106.2926427238754</v>
      </c>
      <c r="R19">
        <v>7239.4058238805919</v>
      </c>
      <c r="S19">
        <v>3120.4335447761118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17134.765339787296</v>
      </c>
      <c r="AA19">
        <v>0</v>
      </c>
      <c r="AB19">
        <v>0</v>
      </c>
      <c r="AC19">
        <v>109165.91879327355</v>
      </c>
      <c r="AD19">
        <v>0</v>
      </c>
      <c r="AE19">
        <v>7866.4479250000031</v>
      </c>
      <c r="AF19">
        <v>0</v>
      </c>
      <c r="AG19">
        <v>114400</v>
      </c>
      <c r="AH19">
        <v>0</v>
      </c>
      <c r="AI19">
        <v>0</v>
      </c>
      <c r="AJ19">
        <v>0</v>
      </c>
      <c r="AK19">
        <v>26112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792351.98178278888</v>
      </c>
      <c r="AU19">
        <v>235038.09012844364</v>
      </c>
      <c r="AV19">
        <v>140512</v>
      </c>
      <c r="AW19">
        <v>109762.39274769703</v>
      </c>
      <c r="AX19">
        <v>1167902.0719112325</v>
      </c>
      <c r="AY19">
        <v>1141790.0719112325</v>
      </c>
      <c r="AZ19">
        <v>3750</v>
      </c>
      <c r="BA19">
        <v>1016250</v>
      </c>
      <c r="BB19">
        <v>0</v>
      </c>
      <c r="BC19">
        <v>0</v>
      </c>
      <c r="BD19">
        <v>1167902.0719112325</v>
      </c>
      <c r="BE19">
        <v>1167902.0719112325</v>
      </c>
      <c r="BF19">
        <v>0</v>
      </c>
      <c r="BG19">
        <v>1042362</v>
      </c>
      <c r="BH19">
        <v>901850</v>
      </c>
      <c r="BI19">
        <v>1027390.0719112325</v>
      </c>
      <c r="BJ19">
        <v>3791.1072764252121</v>
      </c>
      <c r="BK19">
        <v>3438.5820785473079</v>
      </c>
      <c r="BL19">
        <v>0.10252051276520203</v>
      </c>
      <c r="BM19">
        <v>0</v>
      </c>
      <c r="BN19">
        <v>0</v>
      </c>
      <c r="BO19">
        <v>1167902.0719112325</v>
      </c>
      <c r="BP19">
        <v>4213.2474978274267</v>
      </c>
      <c r="BQ19" t="s">
        <v>142</v>
      </c>
      <c r="BR19">
        <v>4309.6017413698619</v>
      </c>
      <c r="BS19">
        <v>8.9938222649943889E-2</v>
      </c>
      <c r="BT19">
        <v>-5614.2706779104501</v>
      </c>
      <c r="BU19">
        <v>1162287.8012333221</v>
      </c>
      <c r="BV19">
        <v>0</v>
      </c>
      <c r="BW19">
        <v>1162287.8012333221</v>
      </c>
      <c r="BY19">
        <v>0</v>
      </c>
      <c r="BZ19">
        <v>271</v>
      </c>
      <c r="CA19">
        <v>0</v>
      </c>
      <c r="CB19">
        <v>0</v>
      </c>
      <c r="CH19" t="s">
        <v>185</v>
      </c>
      <c r="CI19">
        <v>2353</v>
      </c>
    </row>
    <row r="20" spans="1:87" x14ac:dyDescent="0.2">
      <c r="A20">
        <v>110327</v>
      </c>
      <c r="B20">
        <v>8262238</v>
      </c>
      <c r="C20" t="s">
        <v>158</v>
      </c>
      <c r="D20">
        <v>200</v>
      </c>
      <c r="E20">
        <v>200</v>
      </c>
      <c r="F20">
        <v>0</v>
      </c>
      <c r="G20">
        <v>584761.6101717999</v>
      </c>
      <c r="H20">
        <v>0</v>
      </c>
      <c r="I20">
        <v>0</v>
      </c>
      <c r="J20">
        <v>22218.407999999999</v>
      </c>
      <c r="K20">
        <v>0</v>
      </c>
      <c r="L20">
        <v>37652.875707317078</v>
      </c>
      <c r="M20">
        <v>0</v>
      </c>
      <c r="N20">
        <v>13608.774899999999</v>
      </c>
      <c r="O20">
        <v>8229.0399999999991</v>
      </c>
      <c r="P20">
        <v>15429.449999999999</v>
      </c>
      <c r="Q20">
        <v>1666.3806</v>
      </c>
      <c r="R20">
        <v>894.90809999999999</v>
      </c>
      <c r="S20">
        <v>1234.356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7080.1023976608221</v>
      </c>
      <c r="AA20">
        <v>0</v>
      </c>
      <c r="AB20">
        <v>0</v>
      </c>
      <c r="AC20">
        <v>68711.26668639046</v>
      </c>
      <c r="AD20">
        <v>0</v>
      </c>
      <c r="AE20">
        <v>0</v>
      </c>
      <c r="AF20">
        <v>0</v>
      </c>
      <c r="AG20">
        <v>114400</v>
      </c>
      <c r="AH20">
        <v>0</v>
      </c>
      <c r="AI20">
        <v>0</v>
      </c>
      <c r="AJ20">
        <v>0</v>
      </c>
      <c r="AK20">
        <v>24950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584761.6101717999</v>
      </c>
      <c r="AU20">
        <v>176725.56239136838</v>
      </c>
      <c r="AV20">
        <v>139350</v>
      </c>
      <c r="AW20">
        <v>82709.954997211113</v>
      </c>
      <c r="AX20">
        <v>900837.17256316822</v>
      </c>
      <c r="AY20">
        <v>875887.17256316822</v>
      </c>
      <c r="AZ20">
        <v>3750</v>
      </c>
      <c r="BA20">
        <v>750000</v>
      </c>
      <c r="BB20">
        <v>0</v>
      </c>
      <c r="BC20">
        <v>0</v>
      </c>
      <c r="BD20">
        <v>900837.17256316822</v>
      </c>
      <c r="BE20">
        <v>900837.17256316834</v>
      </c>
      <c r="BF20">
        <v>0</v>
      </c>
      <c r="BG20">
        <v>774950</v>
      </c>
      <c r="BH20">
        <v>635600</v>
      </c>
      <c r="BI20">
        <v>761487.17256316822</v>
      </c>
      <c r="BJ20">
        <v>3807.4358628158411</v>
      </c>
      <c r="BK20">
        <v>3649.5306380792958</v>
      </c>
      <c r="BL20">
        <v>4.3267269245244343E-2</v>
      </c>
      <c r="BM20">
        <v>0</v>
      </c>
      <c r="BN20">
        <v>0</v>
      </c>
      <c r="BO20">
        <v>900837.17256316822</v>
      </c>
      <c r="BP20">
        <v>4379.4358628158407</v>
      </c>
      <c r="BQ20" t="s">
        <v>142</v>
      </c>
      <c r="BR20">
        <v>4504.1858628158407</v>
      </c>
      <c r="BS20">
        <v>3.9091470969335296E-2</v>
      </c>
      <c r="BT20">
        <v>-4140.461175438596</v>
      </c>
      <c r="BU20">
        <v>896696.71138772962</v>
      </c>
      <c r="BV20">
        <v>0</v>
      </c>
      <c r="BW20">
        <v>896696.71138772962</v>
      </c>
      <c r="BY20">
        <v>0</v>
      </c>
      <c r="BZ20">
        <v>200</v>
      </c>
      <c r="CA20">
        <v>0</v>
      </c>
      <c r="CB20">
        <v>0</v>
      </c>
      <c r="CH20" t="s">
        <v>162</v>
      </c>
      <c r="CI20">
        <v>2285</v>
      </c>
    </row>
    <row r="21" spans="1:87" x14ac:dyDescent="0.2">
      <c r="A21">
        <v>110330</v>
      </c>
      <c r="B21">
        <v>8262247</v>
      </c>
      <c r="C21" t="s">
        <v>159</v>
      </c>
      <c r="D21">
        <v>140</v>
      </c>
      <c r="E21">
        <v>140</v>
      </c>
      <c r="F21">
        <v>0</v>
      </c>
      <c r="G21">
        <v>409333.12712025997</v>
      </c>
      <c r="H21">
        <v>0</v>
      </c>
      <c r="I21">
        <v>0</v>
      </c>
      <c r="J21">
        <v>8331.9030000000275</v>
      </c>
      <c r="K21">
        <v>0</v>
      </c>
      <c r="L21">
        <v>17106.428606060606</v>
      </c>
      <c r="M21">
        <v>0</v>
      </c>
      <c r="N21">
        <v>1740.5307625899286</v>
      </c>
      <c r="O21">
        <v>1295.0377697841714</v>
      </c>
      <c r="P21">
        <v>5827.6699640287661</v>
      </c>
      <c r="Q21">
        <v>19301.242920863297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20604.894197674395</v>
      </c>
      <c r="AA21">
        <v>0</v>
      </c>
      <c r="AB21">
        <v>0</v>
      </c>
      <c r="AC21">
        <v>54130.141058823487</v>
      </c>
      <c r="AD21">
        <v>0</v>
      </c>
      <c r="AE21">
        <v>0</v>
      </c>
      <c r="AF21">
        <v>0</v>
      </c>
      <c r="AG21">
        <v>114400</v>
      </c>
      <c r="AH21">
        <v>0</v>
      </c>
      <c r="AI21">
        <v>0</v>
      </c>
      <c r="AJ21">
        <v>0</v>
      </c>
      <c r="AK21">
        <v>17814.87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409333.12712025997</v>
      </c>
      <c r="AU21">
        <v>128337.84827982468</v>
      </c>
      <c r="AV21">
        <v>132214.87</v>
      </c>
      <c r="AW21">
        <v>57085.34744939956</v>
      </c>
      <c r="AX21">
        <v>669885.84540008462</v>
      </c>
      <c r="AY21">
        <v>652070.97540008463</v>
      </c>
      <c r="AZ21">
        <v>3750</v>
      </c>
      <c r="BA21">
        <v>525000</v>
      </c>
      <c r="BB21">
        <v>0</v>
      </c>
      <c r="BC21">
        <v>0</v>
      </c>
      <c r="BD21">
        <v>669885.84540008462</v>
      </c>
      <c r="BE21">
        <v>669885.84540008474</v>
      </c>
      <c r="BF21">
        <v>0</v>
      </c>
      <c r="BG21">
        <v>542814.87</v>
      </c>
      <c r="BH21">
        <v>410600</v>
      </c>
      <c r="BI21">
        <v>537670.97540008463</v>
      </c>
      <c r="BJ21">
        <v>3840.5069671434617</v>
      </c>
      <c r="BK21">
        <v>3838.3788325728824</v>
      </c>
      <c r="BL21">
        <v>5.5443578224215542E-4</v>
      </c>
      <c r="BM21">
        <v>4.4455642177578447E-3</v>
      </c>
      <c r="BN21">
        <v>2388.9263429199186</v>
      </c>
      <c r="BO21">
        <v>672274.77174300456</v>
      </c>
      <c r="BP21">
        <v>4674.7135838786044</v>
      </c>
      <c r="BQ21" t="s">
        <v>142</v>
      </c>
      <c r="BR21">
        <v>4801.9626553071757</v>
      </c>
      <c r="BS21">
        <v>-1.2499317401277743E-3</v>
      </c>
      <c r="BT21">
        <v>-3596.5777304667877</v>
      </c>
      <c r="BU21">
        <v>668678.19401253772</v>
      </c>
      <c r="BV21">
        <v>0</v>
      </c>
      <c r="BW21">
        <v>668678.19401253772</v>
      </c>
      <c r="BY21">
        <v>0</v>
      </c>
      <c r="BZ21">
        <v>140</v>
      </c>
      <c r="CA21">
        <v>0</v>
      </c>
      <c r="CB21">
        <v>0</v>
      </c>
      <c r="CH21" t="s">
        <v>170</v>
      </c>
      <c r="CI21">
        <v>2316</v>
      </c>
    </row>
    <row r="22" spans="1:87" x14ac:dyDescent="0.2">
      <c r="A22">
        <v>110345</v>
      </c>
      <c r="B22">
        <v>8262272</v>
      </c>
      <c r="C22" t="s">
        <v>160</v>
      </c>
      <c r="D22">
        <v>154</v>
      </c>
      <c r="E22">
        <v>154</v>
      </c>
      <c r="F22">
        <v>0</v>
      </c>
      <c r="G22">
        <v>450266.43983228592</v>
      </c>
      <c r="H22">
        <v>0</v>
      </c>
      <c r="I22">
        <v>0</v>
      </c>
      <c r="J22">
        <v>30550.311000000031</v>
      </c>
      <c r="K22">
        <v>0</v>
      </c>
      <c r="L22">
        <v>38236.659999999996</v>
      </c>
      <c r="M22">
        <v>0</v>
      </c>
      <c r="N22">
        <v>6264.3566999999894</v>
      </c>
      <c r="O22">
        <v>0</v>
      </c>
      <c r="P22">
        <v>1157.2087500000011</v>
      </c>
      <c r="Q22">
        <v>14580.830249999983</v>
      </c>
      <c r="R22">
        <v>35796.323999999971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21546.311618644049</v>
      </c>
      <c r="AA22">
        <v>0</v>
      </c>
      <c r="AB22">
        <v>0</v>
      </c>
      <c r="AC22">
        <v>75626.651100000076</v>
      </c>
      <c r="AD22">
        <v>0</v>
      </c>
      <c r="AE22">
        <v>1584.0901999999958</v>
      </c>
      <c r="AF22">
        <v>0</v>
      </c>
      <c r="AG22">
        <v>114400</v>
      </c>
      <c r="AH22">
        <v>0</v>
      </c>
      <c r="AI22">
        <v>0</v>
      </c>
      <c r="AJ22">
        <v>0</v>
      </c>
      <c r="AK22">
        <v>21482.63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450266.43983228592</v>
      </c>
      <c r="AU22">
        <v>225342.7436186441</v>
      </c>
      <c r="AV22">
        <v>135882.63</v>
      </c>
      <c r="AW22">
        <v>88919.53266829146</v>
      </c>
      <c r="AX22">
        <v>811491.81345093006</v>
      </c>
      <c r="AY22">
        <v>790009.18345093005</v>
      </c>
      <c r="AZ22">
        <v>3750</v>
      </c>
      <c r="BA22">
        <v>577500</v>
      </c>
      <c r="BB22">
        <v>0</v>
      </c>
      <c r="BC22">
        <v>0</v>
      </c>
      <c r="BD22">
        <v>811491.81345093006</v>
      </c>
      <c r="BE22">
        <v>811491.81345093006</v>
      </c>
      <c r="BF22">
        <v>0</v>
      </c>
      <c r="BG22">
        <v>598982.63</v>
      </c>
      <c r="BH22">
        <v>463100</v>
      </c>
      <c r="BI22">
        <v>675609.18345093005</v>
      </c>
      <c r="BJ22">
        <v>4387.0726198112343</v>
      </c>
      <c r="BK22">
        <v>4125.1652780549302</v>
      </c>
      <c r="BL22">
        <v>6.3490145025121708E-2</v>
      </c>
      <c r="BM22">
        <v>0</v>
      </c>
      <c r="BN22">
        <v>0</v>
      </c>
      <c r="BO22">
        <v>811491.81345093006</v>
      </c>
      <c r="BP22">
        <v>5129.9297626683774</v>
      </c>
      <c r="BQ22" t="s">
        <v>142</v>
      </c>
      <c r="BR22">
        <v>5269.4273600709748</v>
      </c>
      <c r="BS22">
        <v>7.4043410578689794E-2</v>
      </c>
      <c r="BT22">
        <v>-5910.6400101694871</v>
      </c>
      <c r="BU22">
        <v>805581.17344076058</v>
      </c>
      <c r="BV22">
        <v>0</v>
      </c>
      <c r="BW22">
        <v>805581.17344076058</v>
      </c>
      <c r="BY22">
        <v>0</v>
      </c>
      <c r="BZ22">
        <v>154</v>
      </c>
      <c r="CA22">
        <v>0</v>
      </c>
      <c r="CB22">
        <v>0</v>
      </c>
      <c r="CH22" t="s">
        <v>173</v>
      </c>
      <c r="CI22">
        <v>2323</v>
      </c>
    </row>
    <row r="23" spans="1:87" x14ac:dyDescent="0.2">
      <c r="A23">
        <v>110354</v>
      </c>
      <c r="B23">
        <v>8262284</v>
      </c>
      <c r="C23" t="s">
        <v>161</v>
      </c>
      <c r="D23">
        <v>255</v>
      </c>
      <c r="E23">
        <v>255</v>
      </c>
      <c r="F23">
        <v>0</v>
      </c>
      <c r="G23">
        <v>745571.05296904489</v>
      </c>
      <c r="H23">
        <v>0</v>
      </c>
      <c r="I23">
        <v>0</v>
      </c>
      <c r="J23">
        <v>45825.466499999988</v>
      </c>
      <c r="K23">
        <v>0</v>
      </c>
      <c r="L23">
        <v>60541.825702702699</v>
      </c>
      <c r="M23">
        <v>0</v>
      </c>
      <c r="N23">
        <v>648.03689999999767</v>
      </c>
      <c r="O23">
        <v>6686.0949999999675</v>
      </c>
      <c r="P23">
        <v>771.47249999999997</v>
      </c>
      <c r="Q23">
        <v>1249.7854499999955</v>
      </c>
      <c r="R23">
        <v>96202.620750000031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22673.543086244579</v>
      </c>
      <c r="AA23">
        <v>0</v>
      </c>
      <c r="AB23">
        <v>0</v>
      </c>
      <c r="AC23">
        <v>109079.59887857127</v>
      </c>
      <c r="AD23">
        <v>0</v>
      </c>
      <c r="AE23">
        <v>15030.855874999916</v>
      </c>
      <c r="AF23">
        <v>0</v>
      </c>
      <c r="AG23">
        <v>114400</v>
      </c>
      <c r="AH23">
        <v>0</v>
      </c>
      <c r="AI23">
        <v>0</v>
      </c>
      <c r="AJ23">
        <v>0</v>
      </c>
      <c r="AK23">
        <v>38710.129999999997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745571.05296904489</v>
      </c>
      <c r="AU23">
        <v>358709.30064251844</v>
      </c>
      <c r="AV23">
        <v>153110.13</v>
      </c>
      <c r="AW23">
        <v>142405.32429465943</v>
      </c>
      <c r="AX23">
        <v>1257390.4836115632</v>
      </c>
      <c r="AY23">
        <v>1218680.3536115633</v>
      </c>
      <c r="AZ23">
        <v>3750</v>
      </c>
      <c r="BA23">
        <v>956250</v>
      </c>
      <c r="BB23">
        <v>0</v>
      </c>
      <c r="BC23">
        <v>0</v>
      </c>
      <c r="BD23">
        <v>1257390.4836115632</v>
      </c>
      <c r="BE23">
        <v>1257390.4836115632</v>
      </c>
      <c r="BF23">
        <v>0</v>
      </c>
      <c r="BG23">
        <v>994960.13</v>
      </c>
      <c r="BH23">
        <v>841850</v>
      </c>
      <c r="BI23">
        <v>1104280.3536115633</v>
      </c>
      <c r="BJ23">
        <v>4330.5111906335815</v>
      </c>
      <c r="BK23">
        <v>4104.008096912662</v>
      </c>
      <c r="BL23">
        <v>5.5190703422664245E-2</v>
      </c>
      <c r="BM23">
        <v>0</v>
      </c>
      <c r="BN23">
        <v>0</v>
      </c>
      <c r="BO23">
        <v>1257390.4836115632</v>
      </c>
      <c r="BP23">
        <v>4779.138641613974</v>
      </c>
      <c r="BQ23" t="s">
        <v>142</v>
      </c>
      <c r="BR23">
        <v>4930.9430729865226</v>
      </c>
      <c r="BS23">
        <v>7.2745445421736887E-2</v>
      </c>
      <c r="BT23">
        <v>-10596.191312227074</v>
      </c>
      <c r="BU23">
        <v>1246794.2922993361</v>
      </c>
      <c r="BV23">
        <v>0</v>
      </c>
      <c r="BW23">
        <v>1246794.2922993361</v>
      </c>
      <c r="BY23">
        <v>0</v>
      </c>
      <c r="BZ23">
        <v>255</v>
      </c>
      <c r="CA23">
        <v>0</v>
      </c>
      <c r="CB23">
        <v>0</v>
      </c>
      <c r="CH23" t="s">
        <v>196</v>
      </c>
      <c r="CI23">
        <v>3376</v>
      </c>
    </row>
    <row r="24" spans="1:87" x14ac:dyDescent="0.2">
      <c r="A24">
        <v>110355</v>
      </c>
      <c r="B24">
        <v>8262285</v>
      </c>
      <c r="C24" t="s">
        <v>162</v>
      </c>
      <c r="D24">
        <v>320</v>
      </c>
      <c r="E24">
        <v>320</v>
      </c>
      <c r="F24">
        <v>0</v>
      </c>
      <c r="G24">
        <v>935618.57627487986</v>
      </c>
      <c r="H24">
        <v>0</v>
      </c>
      <c r="I24">
        <v>0</v>
      </c>
      <c r="J24">
        <v>39345.097499999996</v>
      </c>
      <c r="K24">
        <v>0</v>
      </c>
      <c r="L24">
        <v>52509.577495548961</v>
      </c>
      <c r="M24">
        <v>0</v>
      </c>
      <c r="N24">
        <v>21817.242299999998</v>
      </c>
      <c r="O24">
        <v>25458.592499999999</v>
      </c>
      <c r="P24">
        <v>6557.5162499999997</v>
      </c>
      <c r="Q24">
        <v>19996.567199999998</v>
      </c>
      <c r="R24">
        <v>8054.1728999999996</v>
      </c>
      <c r="S24">
        <v>3703.0680000000002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34715.340788530433</v>
      </c>
      <c r="AA24">
        <v>0</v>
      </c>
      <c r="AB24">
        <v>0</v>
      </c>
      <c r="AC24">
        <v>134516.09804651156</v>
      </c>
      <c r="AD24">
        <v>0</v>
      </c>
      <c r="AE24">
        <v>18721.065999999999</v>
      </c>
      <c r="AF24">
        <v>0</v>
      </c>
      <c r="AG24">
        <v>114400</v>
      </c>
      <c r="AH24">
        <v>0</v>
      </c>
      <c r="AI24">
        <v>0</v>
      </c>
      <c r="AJ24">
        <v>0</v>
      </c>
      <c r="AK24">
        <v>50944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935618.57627487986</v>
      </c>
      <c r="AU24">
        <v>365394.33898059092</v>
      </c>
      <c r="AV24">
        <v>165344</v>
      </c>
      <c r="AW24">
        <v>150562.7858310352</v>
      </c>
      <c r="AX24">
        <v>1466356.9152554707</v>
      </c>
      <c r="AY24">
        <v>1415412.9152554707</v>
      </c>
      <c r="AZ24">
        <v>3750</v>
      </c>
      <c r="BA24">
        <v>1200000</v>
      </c>
      <c r="BB24">
        <v>0</v>
      </c>
      <c r="BC24">
        <v>0</v>
      </c>
      <c r="BD24">
        <v>1466356.9152554707</v>
      </c>
      <c r="BE24">
        <v>1466356.9152554709</v>
      </c>
      <c r="BF24">
        <v>0</v>
      </c>
      <c r="BG24">
        <v>1250944</v>
      </c>
      <c r="BH24">
        <v>1085600</v>
      </c>
      <c r="BI24">
        <v>1301012.9152554707</v>
      </c>
      <c r="BJ24">
        <v>4065.665360173346</v>
      </c>
      <c r="BK24">
        <v>3791.6738026717189</v>
      </c>
      <c r="BL24">
        <v>7.2261373673169094E-2</v>
      </c>
      <c r="BM24">
        <v>0</v>
      </c>
      <c r="BN24">
        <v>0</v>
      </c>
      <c r="BO24">
        <v>1466356.9152554707</v>
      </c>
      <c r="BP24">
        <v>4423.165360173346</v>
      </c>
      <c r="BQ24" t="s">
        <v>142</v>
      </c>
      <c r="BR24">
        <v>4582.3653601733458</v>
      </c>
      <c r="BS24">
        <v>7.0545184159536367E-2</v>
      </c>
      <c r="BT24">
        <v>-8643.5518602150514</v>
      </c>
      <c r="BU24">
        <v>1457713.3633952555</v>
      </c>
      <c r="BV24">
        <v>0</v>
      </c>
      <c r="BW24">
        <v>1457713.3633952555</v>
      </c>
      <c r="BY24">
        <v>0</v>
      </c>
      <c r="BZ24">
        <v>320</v>
      </c>
      <c r="CA24">
        <v>0</v>
      </c>
      <c r="CB24">
        <v>0</v>
      </c>
      <c r="CH24" t="s">
        <v>182</v>
      </c>
      <c r="CI24">
        <v>2347</v>
      </c>
    </row>
    <row r="25" spans="1:87" x14ac:dyDescent="0.2">
      <c r="A25">
        <v>110363</v>
      </c>
      <c r="B25">
        <v>8262299</v>
      </c>
      <c r="C25" t="s">
        <v>164</v>
      </c>
      <c r="D25">
        <v>207</v>
      </c>
      <c r="E25">
        <v>207</v>
      </c>
      <c r="F25">
        <v>0</v>
      </c>
      <c r="G25">
        <v>605228.26652781293</v>
      </c>
      <c r="H25">
        <v>0</v>
      </c>
      <c r="I25">
        <v>0</v>
      </c>
      <c r="J25">
        <v>19441.107000000029</v>
      </c>
      <c r="K25">
        <v>0</v>
      </c>
      <c r="L25">
        <v>28839.149112558138</v>
      </c>
      <c r="M25">
        <v>0</v>
      </c>
      <c r="N25">
        <v>10635.984266504856</v>
      </c>
      <c r="O25">
        <v>3617.681723300971</v>
      </c>
      <c r="P25">
        <v>16667.176510922338</v>
      </c>
      <c r="Q25">
        <v>29303.221958737828</v>
      </c>
      <c r="R25">
        <v>1348.8784711165044</v>
      </c>
      <c r="S25">
        <v>620.17400970873734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20912.047899999983</v>
      </c>
      <c r="AA25">
        <v>0</v>
      </c>
      <c r="AB25">
        <v>0</v>
      </c>
      <c r="AC25">
        <v>63895.568835082864</v>
      </c>
      <c r="AD25">
        <v>0</v>
      </c>
      <c r="AE25">
        <v>0</v>
      </c>
      <c r="AF25">
        <v>0</v>
      </c>
      <c r="AG25">
        <v>114400</v>
      </c>
      <c r="AH25">
        <v>0</v>
      </c>
      <c r="AI25">
        <v>0</v>
      </c>
      <c r="AJ25">
        <v>0</v>
      </c>
      <c r="AK25">
        <v>9639.67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605228.26652781293</v>
      </c>
      <c r="AU25">
        <v>195280.98978793225</v>
      </c>
      <c r="AV25">
        <v>124039.67</v>
      </c>
      <c r="AW25">
        <v>87495.434635527941</v>
      </c>
      <c r="AX25">
        <v>924548.92631574522</v>
      </c>
      <c r="AY25">
        <v>914909.25631574518</v>
      </c>
      <c r="AZ25">
        <v>3750</v>
      </c>
      <c r="BA25">
        <v>776250</v>
      </c>
      <c r="BB25">
        <v>0</v>
      </c>
      <c r="BC25">
        <v>0</v>
      </c>
      <c r="BD25">
        <v>924548.92631574522</v>
      </c>
      <c r="BE25">
        <v>924548.92631574522</v>
      </c>
      <c r="BF25">
        <v>0</v>
      </c>
      <c r="BG25">
        <v>785889.67</v>
      </c>
      <c r="BH25">
        <v>661850</v>
      </c>
      <c r="BI25">
        <v>800509.25631574518</v>
      </c>
      <c r="BJ25">
        <v>3867.1944749552908</v>
      </c>
      <c r="BK25">
        <v>3863.0995863444077</v>
      </c>
      <c r="BL25">
        <v>1.0600007893552773E-3</v>
      </c>
      <c r="BM25">
        <v>3.9399992106447226E-3</v>
      </c>
      <c r="BN25">
        <v>3150.6661294136566</v>
      </c>
      <c r="BO25">
        <v>927699.59244515887</v>
      </c>
      <c r="BP25">
        <v>4435.0720891070478</v>
      </c>
      <c r="BQ25" t="s">
        <v>142</v>
      </c>
      <c r="BR25">
        <v>4481.6405432133279</v>
      </c>
      <c r="BS25">
        <v>1.0213282083431752E-2</v>
      </c>
      <c r="BT25">
        <v>-5896.4576388349487</v>
      </c>
      <c r="BU25">
        <v>921803.13480632391</v>
      </c>
      <c r="BV25">
        <v>0</v>
      </c>
      <c r="BW25">
        <v>921803.13480632391</v>
      </c>
      <c r="BY25">
        <v>0</v>
      </c>
      <c r="BZ25">
        <v>207</v>
      </c>
      <c r="CA25">
        <v>0</v>
      </c>
      <c r="CB25">
        <v>0</v>
      </c>
      <c r="CH25" t="s">
        <v>166</v>
      </c>
      <c r="CI25">
        <v>2303</v>
      </c>
    </row>
    <row r="26" spans="1:87" x14ac:dyDescent="0.2">
      <c r="A26">
        <v>110365</v>
      </c>
      <c r="B26">
        <v>8262301</v>
      </c>
      <c r="C26" t="s">
        <v>165</v>
      </c>
      <c r="D26">
        <v>329</v>
      </c>
      <c r="E26">
        <v>329</v>
      </c>
      <c r="F26">
        <v>0</v>
      </c>
      <c r="G26">
        <v>961932.84873261093</v>
      </c>
      <c r="H26">
        <v>0</v>
      </c>
      <c r="I26">
        <v>0</v>
      </c>
      <c r="J26">
        <v>34716.262499999961</v>
      </c>
      <c r="K26">
        <v>0</v>
      </c>
      <c r="L26">
        <v>81796.657599999991</v>
      </c>
      <c r="M26">
        <v>0</v>
      </c>
      <c r="N26">
        <v>5832.3321000000024</v>
      </c>
      <c r="O26">
        <v>10286.299999999997</v>
      </c>
      <c r="P26">
        <v>20058.285000000047</v>
      </c>
      <c r="Q26">
        <v>33744.20715000006</v>
      </c>
      <c r="R26">
        <v>3579.6324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16509.511500000001</v>
      </c>
      <c r="AA26">
        <v>0</v>
      </c>
      <c r="AB26">
        <v>0</v>
      </c>
      <c r="AC26">
        <v>102635.16867317885</v>
      </c>
      <c r="AD26">
        <v>0</v>
      </c>
      <c r="AE26">
        <v>9234.5258249999988</v>
      </c>
      <c r="AF26">
        <v>0</v>
      </c>
      <c r="AG26">
        <v>114400</v>
      </c>
      <c r="AH26">
        <v>0</v>
      </c>
      <c r="AI26">
        <v>0</v>
      </c>
      <c r="AJ26">
        <v>0</v>
      </c>
      <c r="AK26">
        <v>6338.3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961932.84873261093</v>
      </c>
      <c r="AU26">
        <v>318392.8827481789</v>
      </c>
      <c r="AV26">
        <v>120738.3</v>
      </c>
      <c r="AW26">
        <v>137366.02653223497</v>
      </c>
      <c r="AX26">
        <v>1401064.0314807899</v>
      </c>
      <c r="AY26">
        <v>1394725.7314807898</v>
      </c>
      <c r="AZ26">
        <v>3750</v>
      </c>
      <c r="BA26">
        <v>1233750</v>
      </c>
      <c r="BB26">
        <v>0</v>
      </c>
      <c r="BC26">
        <v>0</v>
      </c>
      <c r="BD26">
        <v>1401064.0314807899</v>
      </c>
      <c r="BE26">
        <v>1401064.0314807901</v>
      </c>
      <c r="BF26">
        <v>0</v>
      </c>
      <c r="BG26">
        <v>1240088.3</v>
      </c>
      <c r="BH26">
        <v>1119350</v>
      </c>
      <c r="BI26">
        <v>1280325.7314807898</v>
      </c>
      <c r="BJ26">
        <v>3891.5675728899387</v>
      </c>
      <c r="BK26">
        <v>3859.3491431060334</v>
      </c>
      <c r="BL26">
        <v>8.3481510973054084E-3</v>
      </c>
      <c r="BM26">
        <v>0</v>
      </c>
      <c r="BN26">
        <v>0</v>
      </c>
      <c r="BO26">
        <v>1401064.0314807899</v>
      </c>
      <c r="BP26">
        <v>4239.2879376315805</v>
      </c>
      <c r="BQ26" t="s">
        <v>142</v>
      </c>
      <c r="BR26">
        <v>4258.5532871756532</v>
      </c>
      <c r="BS26">
        <v>7.3121123302484214E-3</v>
      </c>
      <c r="BT26">
        <v>-7770.7274000000052</v>
      </c>
      <c r="BU26">
        <v>1393293.3040807899</v>
      </c>
      <c r="BV26">
        <v>0</v>
      </c>
      <c r="BW26">
        <v>1393293.3040807899</v>
      </c>
      <c r="BY26">
        <v>0</v>
      </c>
      <c r="BZ26">
        <v>329</v>
      </c>
      <c r="CA26">
        <v>0</v>
      </c>
      <c r="CB26">
        <v>0</v>
      </c>
      <c r="CH26" t="s">
        <v>180</v>
      </c>
      <c r="CI26">
        <v>2337</v>
      </c>
    </row>
    <row r="27" spans="1:87" x14ac:dyDescent="0.2">
      <c r="A27">
        <v>110366</v>
      </c>
      <c r="B27">
        <v>8262303</v>
      </c>
      <c r="C27" t="s">
        <v>166</v>
      </c>
      <c r="D27">
        <v>359</v>
      </c>
      <c r="E27">
        <v>359</v>
      </c>
      <c r="F27">
        <v>0</v>
      </c>
      <c r="G27">
        <v>1049647.0902583809</v>
      </c>
      <c r="H27">
        <v>0</v>
      </c>
      <c r="I27">
        <v>0</v>
      </c>
      <c r="J27">
        <v>37493.563499999967</v>
      </c>
      <c r="K27">
        <v>0</v>
      </c>
      <c r="L27">
        <v>67101.873958702068</v>
      </c>
      <c r="M27">
        <v>0</v>
      </c>
      <c r="N27">
        <v>2382.7725494413389</v>
      </c>
      <c r="O27">
        <v>25271.830069832446</v>
      </c>
      <c r="P27">
        <v>22822.009807960891</v>
      </c>
      <c r="Q27">
        <v>4177.5882360335117</v>
      </c>
      <c r="R27">
        <v>3140.927451536309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19442.788728412692</v>
      </c>
      <c r="AA27">
        <v>0</v>
      </c>
      <c r="AB27">
        <v>0</v>
      </c>
      <c r="AC27">
        <v>120696.65980500002</v>
      </c>
      <c r="AD27">
        <v>0</v>
      </c>
      <c r="AE27">
        <v>4914.2798250000105</v>
      </c>
      <c r="AF27">
        <v>0</v>
      </c>
      <c r="AG27">
        <v>114400</v>
      </c>
      <c r="AH27">
        <v>0</v>
      </c>
      <c r="AI27">
        <v>0</v>
      </c>
      <c r="AJ27">
        <v>0</v>
      </c>
      <c r="AK27">
        <v>38520.269999999997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1049647.0902583809</v>
      </c>
      <c r="AU27">
        <v>307444.29393191927</v>
      </c>
      <c r="AV27">
        <v>152920.26999999999</v>
      </c>
      <c r="AW27">
        <v>140336.51926024747</v>
      </c>
      <c r="AX27">
        <v>1510011.6541903</v>
      </c>
      <c r="AY27">
        <v>1471491.3841903</v>
      </c>
      <c r="AZ27">
        <v>3750</v>
      </c>
      <c r="BA27">
        <v>1346250</v>
      </c>
      <c r="BB27">
        <v>0</v>
      </c>
      <c r="BC27">
        <v>0</v>
      </c>
      <c r="BD27">
        <v>1510011.6541903</v>
      </c>
      <c r="BE27">
        <v>1510011.6541903</v>
      </c>
      <c r="BF27">
        <v>0</v>
      </c>
      <c r="BG27">
        <v>1384770.27</v>
      </c>
      <c r="BH27">
        <v>1231850</v>
      </c>
      <c r="BI27">
        <v>1357091.3841903</v>
      </c>
      <c r="BJ27">
        <v>3780.1988417557104</v>
      </c>
      <c r="BK27">
        <v>3621.0868369873619</v>
      </c>
      <c r="BL27">
        <v>4.3940400197838111E-2</v>
      </c>
      <c r="BM27">
        <v>0</v>
      </c>
      <c r="BN27">
        <v>0</v>
      </c>
      <c r="BO27">
        <v>1510011.6541903</v>
      </c>
      <c r="BP27">
        <v>4098.8617944019497</v>
      </c>
      <c r="BQ27" t="s">
        <v>142</v>
      </c>
      <c r="BR27">
        <v>4206.1605966303623</v>
      </c>
      <c r="BS27">
        <v>3.5628184186871303E-2</v>
      </c>
      <c r="BT27">
        <v>-7177.2839467730792</v>
      </c>
      <c r="BU27">
        <v>1502834.370243527</v>
      </c>
      <c r="BV27">
        <v>0</v>
      </c>
      <c r="BW27">
        <v>1502834.370243527</v>
      </c>
      <c r="BY27">
        <v>0</v>
      </c>
      <c r="BZ27">
        <v>359</v>
      </c>
      <c r="CA27">
        <v>0</v>
      </c>
      <c r="CB27">
        <v>0</v>
      </c>
      <c r="CH27" t="s">
        <v>160</v>
      </c>
      <c r="CI27">
        <v>2272</v>
      </c>
    </row>
    <row r="28" spans="1:87" x14ac:dyDescent="0.2">
      <c r="A28">
        <v>110367</v>
      </c>
      <c r="B28">
        <v>8262305</v>
      </c>
      <c r="C28" t="s">
        <v>167</v>
      </c>
      <c r="D28">
        <v>225</v>
      </c>
      <c r="E28">
        <v>225</v>
      </c>
      <c r="F28">
        <v>0</v>
      </c>
      <c r="G28">
        <v>657856.81144327496</v>
      </c>
      <c r="H28">
        <v>0</v>
      </c>
      <c r="I28">
        <v>0</v>
      </c>
      <c r="J28">
        <v>38419.330500000011</v>
      </c>
      <c r="K28">
        <v>0</v>
      </c>
      <c r="L28">
        <v>63686.384999999995</v>
      </c>
      <c r="M28">
        <v>0</v>
      </c>
      <c r="N28">
        <v>11664.664199999999</v>
      </c>
      <c r="O28">
        <v>514.31500000000005</v>
      </c>
      <c r="P28">
        <v>1928.6812499999978</v>
      </c>
      <c r="Q28">
        <v>20413.162350000021</v>
      </c>
      <c r="R28">
        <v>47430.129299999986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7154.1216500000028</v>
      </c>
      <c r="AA28">
        <v>0</v>
      </c>
      <c r="AB28">
        <v>0</v>
      </c>
      <c r="AC28">
        <v>99590.086363636336</v>
      </c>
      <c r="AD28">
        <v>0</v>
      </c>
      <c r="AE28">
        <v>4950.2818749999924</v>
      </c>
      <c r="AF28">
        <v>0</v>
      </c>
      <c r="AG28">
        <v>114400</v>
      </c>
      <c r="AH28">
        <v>0</v>
      </c>
      <c r="AI28">
        <v>0</v>
      </c>
      <c r="AJ28">
        <v>0</v>
      </c>
      <c r="AK28">
        <v>33024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657856.81144327496</v>
      </c>
      <c r="AU28">
        <v>295751.15748863632</v>
      </c>
      <c r="AV28">
        <v>147424</v>
      </c>
      <c r="AW28">
        <v>124331.33526136735</v>
      </c>
      <c r="AX28">
        <v>1101031.9689319113</v>
      </c>
      <c r="AY28">
        <v>1068007.9689319113</v>
      </c>
      <c r="AZ28">
        <v>3750</v>
      </c>
      <c r="BA28">
        <v>843750</v>
      </c>
      <c r="BB28">
        <v>0</v>
      </c>
      <c r="BC28">
        <v>0</v>
      </c>
      <c r="BD28">
        <v>1101031.9689319113</v>
      </c>
      <c r="BE28">
        <v>1101031.9689319113</v>
      </c>
      <c r="BF28">
        <v>0</v>
      </c>
      <c r="BG28">
        <v>876774</v>
      </c>
      <c r="BH28">
        <v>729350</v>
      </c>
      <c r="BI28">
        <v>953607.96893191128</v>
      </c>
      <c r="BJ28">
        <v>4238.2576396973836</v>
      </c>
      <c r="BK28">
        <v>4134.6359019337842</v>
      </c>
      <c r="BL28">
        <v>2.5061877326401378E-2</v>
      </c>
      <c r="BM28">
        <v>0</v>
      </c>
      <c r="BN28">
        <v>0</v>
      </c>
      <c r="BO28">
        <v>1101031.9689319113</v>
      </c>
      <c r="BP28">
        <v>4746.702084141828</v>
      </c>
      <c r="BQ28" t="s">
        <v>142</v>
      </c>
      <c r="BR28">
        <v>4893.4754174751615</v>
      </c>
      <c r="BS28">
        <v>2.3087707665211399E-2</v>
      </c>
      <c r="BT28">
        <v>-7665.7489000000005</v>
      </c>
      <c r="BU28">
        <v>1093366.2200319113</v>
      </c>
      <c r="BV28">
        <v>0</v>
      </c>
      <c r="BW28">
        <v>1093366.2200319113</v>
      </c>
      <c r="BY28">
        <v>0</v>
      </c>
      <c r="BZ28">
        <v>225</v>
      </c>
      <c r="CA28">
        <v>0</v>
      </c>
      <c r="CB28">
        <v>0</v>
      </c>
      <c r="CH28" t="s">
        <v>167</v>
      </c>
      <c r="CI28">
        <v>2305</v>
      </c>
    </row>
    <row r="29" spans="1:87" x14ac:dyDescent="0.2">
      <c r="A29">
        <v>110368</v>
      </c>
      <c r="B29">
        <v>8262306</v>
      </c>
      <c r="C29" t="s">
        <v>251</v>
      </c>
      <c r="D29">
        <v>65</v>
      </c>
      <c r="E29">
        <v>65</v>
      </c>
      <c r="F29">
        <v>0</v>
      </c>
      <c r="G29">
        <v>190047.52330583497</v>
      </c>
      <c r="H29">
        <v>0</v>
      </c>
      <c r="I29">
        <v>0</v>
      </c>
      <c r="J29">
        <v>8794.7864999999892</v>
      </c>
      <c r="K29">
        <v>0</v>
      </c>
      <c r="L29">
        <v>11176.75582089552</v>
      </c>
      <c r="M29">
        <v>0</v>
      </c>
      <c r="N29">
        <v>648.03690000000051</v>
      </c>
      <c r="O29">
        <v>4114.5199999999968</v>
      </c>
      <c r="P29">
        <v>8871.933750000002</v>
      </c>
      <c r="Q29">
        <v>4582.546649999993</v>
      </c>
      <c r="R29">
        <v>447.45405000000039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15103.145705555547</v>
      </c>
      <c r="AA29">
        <v>0</v>
      </c>
      <c r="AB29">
        <v>0</v>
      </c>
      <c r="AC29">
        <v>14903.77222674416</v>
      </c>
      <c r="AD29">
        <v>0</v>
      </c>
      <c r="AE29">
        <v>990.05637499999864</v>
      </c>
      <c r="AF29">
        <v>0</v>
      </c>
      <c r="AG29">
        <v>114400</v>
      </c>
      <c r="AH29">
        <v>0</v>
      </c>
      <c r="AI29">
        <v>0</v>
      </c>
      <c r="AJ29">
        <v>0</v>
      </c>
      <c r="AK29">
        <v>12599.75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190047.52330583497</v>
      </c>
      <c r="AU29">
        <v>69633.007978195208</v>
      </c>
      <c r="AV29">
        <v>126999.75</v>
      </c>
      <c r="AW29">
        <v>25768.703438447374</v>
      </c>
      <c r="AX29">
        <v>386680.28128403018</v>
      </c>
      <c r="AY29">
        <v>374080.53128403018</v>
      </c>
      <c r="AZ29">
        <v>3750</v>
      </c>
      <c r="BA29">
        <v>243750</v>
      </c>
      <c r="BB29">
        <v>0</v>
      </c>
      <c r="BC29">
        <v>0</v>
      </c>
      <c r="BD29">
        <v>386680.28128403018</v>
      </c>
      <c r="BE29">
        <v>386680.28128403018</v>
      </c>
      <c r="BF29">
        <v>0</v>
      </c>
      <c r="BG29">
        <v>256349.75</v>
      </c>
      <c r="BH29">
        <v>129350</v>
      </c>
      <c r="BI29">
        <v>259680.53128403018</v>
      </c>
      <c r="BJ29">
        <v>3995.0850966773874</v>
      </c>
      <c r="BK29">
        <v>4563.6682261363367</v>
      </c>
      <c r="BL29">
        <v>-0.12458905890718518</v>
      </c>
      <c r="BM29">
        <v>0.12958905890718517</v>
      </c>
      <c r="BN29">
        <v>38441.095588326018</v>
      </c>
      <c r="BO29">
        <v>425121.37687235617</v>
      </c>
      <c r="BP29">
        <v>6346.4865672670176</v>
      </c>
      <c r="BQ29" t="s">
        <v>142</v>
      </c>
      <c r="BR29">
        <v>6540.3288749593257</v>
      </c>
      <c r="BS29">
        <v>7.9221161528910677E-3</v>
      </c>
      <c r="BT29">
        <v>-2017.8072333333325</v>
      </c>
      <c r="BU29">
        <v>423103.56963902281</v>
      </c>
      <c r="BV29">
        <v>0</v>
      </c>
      <c r="BW29">
        <v>423103.56963902281</v>
      </c>
      <c r="BY29">
        <v>0</v>
      </c>
      <c r="BZ29">
        <v>65</v>
      </c>
      <c r="CA29">
        <v>0</v>
      </c>
      <c r="CB29">
        <v>0</v>
      </c>
      <c r="CH29" t="s">
        <v>150</v>
      </c>
      <c r="CI29">
        <v>2042</v>
      </c>
    </row>
    <row r="30" spans="1:87" x14ac:dyDescent="0.2">
      <c r="A30">
        <v>110369</v>
      </c>
      <c r="B30">
        <v>8262309</v>
      </c>
      <c r="C30" t="s">
        <v>168</v>
      </c>
      <c r="D30">
        <v>324</v>
      </c>
      <c r="E30">
        <v>324</v>
      </c>
      <c r="F30">
        <v>0</v>
      </c>
      <c r="G30">
        <v>947313.80847831594</v>
      </c>
      <c r="H30">
        <v>0</v>
      </c>
      <c r="I30">
        <v>0</v>
      </c>
      <c r="J30">
        <v>19441.107000000055</v>
      </c>
      <c r="K30">
        <v>0</v>
      </c>
      <c r="L30">
        <v>42595.290291891884</v>
      </c>
      <c r="M30">
        <v>0</v>
      </c>
      <c r="N30">
        <v>10584.602700000029</v>
      </c>
      <c r="O30">
        <v>4885.9925000000012</v>
      </c>
      <c r="P30">
        <v>30858.900000000052</v>
      </c>
      <c r="Q30">
        <v>3749.3563500000027</v>
      </c>
      <c r="R30">
        <v>447.45405</v>
      </c>
      <c r="S30">
        <v>617.178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14308.243299999996</v>
      </c>
      <c r="AA30">
        <v>0</v>
      </c>
      <c r="AB30">
        <v>0</v>
      </c>
      <c r="AC30">
        <v>125907.4395912163</v>
      </c>
      <c r="AD30">
        <v>0</v>
      </c>
      <c r="AE30">
        <v>2304.1311999999916</v>
      </c>
      <c r="AF30">
        <v>0</v>
      </c>
      <c r="AG30">
        <v>114400</v>
      </c>
      <c r="AH30">
        <v>0</v>
      </c>
      <c r="AI30">
        <v>0</v>
      </c>
      <c r="AJ30">
        <v>0</v>
      </c>
      <c r="AK30">
        <v>38602.82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947313.80847831594</v>
      </c>
      <c r="AU30">
        <v>255699.69498310832</v>
      </c>
      <c r="AV30">
        <v>153002.82</v>
      </c>
      <c r="AW30">
        <v>127415.57305355842</v>
      </c>
      <c r="AX30">
        <v>1356016.3234614243</v>
      </c>
      <c r="AY30">
        <v>1317413.5034614243</v>
      </c>
      <c r="AZ30">
        <v>3750</v>
      </c>
      <c r="BA30">
        <v>1215000</v>
      </c>
      <c r="BB30">
        <v>0</v>
      </c>
      <c r="BC30">
        <v>0</v>
      </c>
      <c r="BD30">
        <v>1356016.3234614243</v>
      </c>
      <c r="BE30">
        <v>1356016.3234614246</v>
      </c>
      <c r="BF30">
        <v>0</v>
      </c>
      <c r="BG30">
        <v>1253602.82</v>
      </c>
      <c r="BH30">
        <v>1100600</v>
      </c>
      <c r="BI30">
        <v>1203013.5034614243</v>
      </c>
      <c r="BJ30">
        <v>3713.0046403130377</v>
      </c>
      <c r="BK30">
        <v>3455.1728730506011</v>
      </c>
      <c r="BL30">
        <v>7.4621958650304757E-2</v>
      </c>
      <c r="BM30">
        <v>0</v>
      </c>
      <c r="BN30">
        <v>0</v>
      </c>
      <c r="BO30">
        <v>1356016.3234614243</v>
      </c>
      <c r="BP30">
        <v>4066.0910600661241</v>
      </c>
      <c r="BQ30" t="s">
        <v>142</v>
      </c>
      <c r="BR30">
        <v>4185.2355662389637</v>
      </c>
      <c r="BS30">
        <v>7.2047005437902101E-2</v>
      </c>
      <c r="BT30">
        <v>-6153.0242000000035</v>
      </c>
      <c r="BU30">
        <v>1349863.2992614242</v>
      </c>
      <c r="BV30">
        <v>0</v>
      </c>
      <c r="BW30">
        <v>1349863.2992614242</v>
      </c>
      <c r="BY30">
        <v>0</v>
      </c>
      <c r="BZ30">
        <v>324</v>
      </c>
      <c r="CA30">
        <v>0</v>
      </c>
      <c r="CB30">
        <v>0</v>
      </c>
      <c r="CH30" t="s">
        <v>151</v>
      </c>
      <c r="CI30">
        <v>2043</v>
      </c>
    </row>
    <row r="31" spans="1:87" x14ac:dyDescent="0.2">
      <c r="A31">
        <v>110372</v>
      </c>
      <c r="B31">
        <v>8262313</v>
      </c>
      <c r="C31" t="s">
        <v>169</v>
      </c>
      <c r="D31">
        <v>73</v>
      </c>
      <c r="E31">
        <v>73</v>
      </c>
      <c r="F31">
        <v>0</v>
      </c>
      <c r="G31">
        <v>213437.98771270696</v>
      </c>
      <c r="H31">
        <v>0</v>
      </c>
      <c r="I31">
        <v>0</v>
      </c>
      <c r="J31">
        <v>4165.9515000000092</v>
      </c>
      <c r="K31">
        <v>0</v>
      </c>
      <c r="L31">
        <v>5184.2952000000123</v>
      </c>
      <c r="M31">
        <v>0</v>
      </c>
      <c r="N31">
        <v>6912.3936000000058</v>
      </c>
      <c r="O31">
        <v>257.15749999999997</v>
      </c>
      <c r="P31">
        <v>5400.3074999999926</v>
      </c>
      <c r="Q31">
        <v>4999.1418000000122</v>
      </c>
      <c r="R31">
        <v>1342.3621499999999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25326.547714130451</v>
      </c>
      <c r="AA31">
        <v>0</v>
      </c>
      <c r="AB31">
        <v>0</v>
      </c>
      <c r="AC31">
        <v>16357.671685227308</v>
      </c>
      <c r="AD31">
        <v>0</v>
      </c>
      <c r="AE31">
        <v>0</v>
      </c>
      <c r="AF31">
        <v>0</v>
      </c>
      <c r="AG31">
        <v>114400</v>
      </c>
      <c r="AH31">
        <v>0</v>
      </c>
      <c r="AI31">
        <v>0</v>
      </c>
      <c r="AJ31">
        <v>0</v>
      </c>
      <c r="AK31">
        <v>20434.71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213437.98771270696</v>
      </c>
      <c r="AU31">
        <v>69945.828649357791</v>
      </c>
      <c r="AV31">
        <v>134834.71</v>
      </c>
      <c r="AW31">
        <v>25333.066126860576</v>
      </c>
      <c r="AX31">
        <v>418218.52636206476</v>
      </c>
      <c r="AY31">
        <v>397783.81636206474</v>
      </c>
      <c r="AZ31">
        <v>3750</v>
      </c>
      <c r="BA31">
        <v>273750</v>
      </c>
      <c r="BB31">
        <v>0</v>
      </c>
      <c r="BC31">
        <v>0</v>
      </c>
      <c r="BD31">
        <v>418218.52636206476</v>
      </c>
      <c r="BE31">
        <v>418218.52636206476</v>
      </c>
      <c r="BF31">
        <v>0</v>
      </c>
      <c r="BG31">
        <v>294184.71000000002</v>
      </c>
      <c r="BH31">
        <v>159350.00000000003</v>
      </c>
      <c r="BI31">
        <v>283383.81636206474</v>
      </c>
      <c r="BJ31">
        <v>3881.970087151572</v>
      </c>
      <c r="BK31">
        <v>3993.1129982463253</v>
      </c>
      <c r="BL31">
        <v>-2.7833650373421566E-2</v>
      </c>
      <c r="BM31">
        <v>3.2833650373421563E-2</v>
      </c>
      <c r="BN31">
        <v>9570.9187542769014</v>
      </c>
      <c r="BO31">
        <v>427789.44511634164</v>
      </c>
      <c r="BP31">
        <v>5580.2018509087893</v>
      </c>
      <c r="BQ31" t="s">
        <v>142</v>
      </c>
      <c r="BR31">
        <v>5860.1293851553646</v>
      </c>
      <c r="BS31">
        <v>4.4961318500113645E-2</v>
      </c>
      <c r="BT31">
        <v>-2400.3128891304359</v>
      </c>
      <c r="BU31">
        <v>425389.1322272112</v>
      </c>
      <c r="BV31">
        <v>0</v>
      </c>
      <c r="BW31">
        <v>425389.1322272112</v>
      </c>
      <c r="BY31">
        <v>0</v>
      </c>
      <c r="BZ31">
        <v>73</v>
      </c>
      <c r="CA31">
        <v>0</v>
      </c>
      <c r="CB31">
        <v>0</v>
      </c>
      <c r="CH31" t="s">
        <v>174</v>
      </c>
      <c r="CI31">
        <v>2324</v>
      </c>
    </row>
    <row r="32" spans="1:87" x14ac:dyDescent="0.2">
      <c r="A32">
        <v>110375</v>
      </c>
      <c r="B32">
        <v>8262316</v>
      </c>
      <c r="C32" t="s">
        <v>170</v>
      </c>
      <c r="D32">
        <v>106</v>
      </c>
      <c r="E32">
        <v>106</v>
      </c>
      <c r="F32">
        <v>0</v>
      </c>
      <c r="G32">
        <v>309923.65339105396</v>
      </c>
      <c r="H32">
        <v>0</v>
      </c>
      <c r="I32">
        <v>0</v>
      </c>
      <c r="J32">
        <v>11109.204000000018</v>
      </c>
      <c r="K32">
        <v>0</v>
      </c>
      <c r="L32">
        <v>13824.787200000021</v>
      </c>
      <c r="M32">
        <v>0</v>
      </c>
      <c r="N32">
        <v>1944.1107000000002</v>
      </c>
      <c r="O32">
        <v>3600.204999999994</v>
      </c>
      <c r="P32">
        <v>8871.9337500000111</v>
      </c>
      <c r="Q32">
        <v>19163.376899999981</v>
      </c>
      <c r="R32">
        <v>1342.3621499999986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24305.669708333357</v>
      </c>
      <c r="AA32">
        <v>0</v>
      </c>
      <c r="AB32">
        <v>0</v>
      </c>
      <c r="AC32">
        <v>30738.187244117624</v>
      </c>
      <c r="AD32">
        <v>0</v>
      </c>
      <c r="AE32">
        <v>0</v>
      </c>
      <c r="AF32">
        <v>0</v>
      </c>
      <c r="AG32">
        <v>114400</v>
      </c>
      <c r="AH32">
        <v>0</v>
      </c>
      <c r="AI32">
        <v>0</v>
      </c>
      <c r="AJ32">
        <v>0</v>
      </c>
      <c r="AK32">
        <v>3668.93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309923.65339105396</v>
      </c>
      <c r="AU32">
        <v>114899.83665245101</v>
      </c>
      <c r="AV32">
        <v>118068.93</v>
      </c>
      <c r="AW32">
        <v>45184.724035495092</v>
      </c>
      <c r="AX32">
        <v>542892.42004350503</v>
      </c>
      <c r="AY32">
        <v>539223.49004350498</v>
      </c>
      <c r="AZ32">
        <v>3750</v>
      </c>
      <c r="BA32">
        <v>397500</v>
      </c>
      <c r="BB32">
        <v>0</v>
      </c>
      <c r="BC32">
        <v>0</v>
      </c>
      <c r="BD32">
        <v>542892.42004350503</v>
      </c>
      <c r="BE32">
        <v>542892.42004350503</v>
      </c>
      <c r="BF32">
        <v>0</v>
      </c>
      <c r="BG32">
        <v>401168.93</v>
      </c>
      <c r="BH32">
        <v>283100</v>
      </c>
      <c r="BI32">
        <v>424823.49004350504</v>
      </c>
      <c r="BJ32">
        <v>4007.7687739953303</v>
      </c>
      <c r="BK32">
        <v>4440.4873134469426</v>
      </c>
      <c r="BL32">
        <v>-9.7448435026765812E-2</v>
      </c>
      <c r="BM32">
        <v>0.10244843502676582</v>
      </c>
      <c r="BN32">
        <v>48221.623457997783</v>
      </c>
      <c r="BO32">
        <v>591114.04350150283</v>
      </c>
      <c r="BP32">
        <v>5541.9350330330453</v>
      </c>
      <c r="BQ32" t="s">
        <v>142</v>
      </c>
      <c r="BR32">
        <v>5576.5475802028568</v>
      </c>
      <c r="BS32">
        <v>-1.580508873904285E-2</v>
      </c>
      <c r="BT32">
        <v>-3642.0083500000001</v>
      </c>
      <c r="BU32">
        <v>587472.03515150282</v>
      </c>
      <c r="BV32">
        <v>0</v>
      </c>
      <c r="BW32">
        <v>587472.03515150282</v>
      </c>
      <c r="BY32">
        <v>0</v>
      </c>
      <c r="BZ32">
        <v>106</v>
      </c>
      <c r="CA32">
        <v>0</v>
      </c>
      <c r="CB32">
        <v>0</v>
      </c>
      <c r="CH32" t="s">
        <v>157</v>
      </c>
      <c r="CI32">
        <v>2185</v>
      </c>
    </row>
    <row r="33" spans="1:87" x14ac:dyDescent="0.2">
      <c r="A33">
        <v>110379</v>
      </c>
      <c r="B33">
        <v>8262320</v>
      </c>
      <c r="C33" t="s">
        <v>171</v>
      </c>
      <c r="D33">
        <v>103</v>
      </c>
      <c r="E33">
        <v>103</v>
      </c>
      <c r="F33">
        <v>0</v>
      </c>
      <c r="G33">
        <v>301152.22923847695</v>
      </c>
      <c r="H33">
        <v>0</v>
      </c>
      <c r="I33">
        <v>0</v>
      </c>
      <c r="J33">
        <v>10183.437000000013</v>
      </c>
      <c r="K33">
        <v>0</v>
      </c>
      <c r="L33">
        <v>12672.721600000015</v>
      </c>
      <c r="M33">
        <v>0</v>
      </c>
      <c r="N33">
        <v>1728.0984000000005</v>
      </c>
      <c r="O33">
        <v>2314.4174999999991</v>
      </c>
      <c r="P33">
        <v>15429.450000000008</v>
      </c>
      <c r="Q33">
        <v>8331.9029999999839</v>
      </c>
      <c r="R33">
        <v>9843.9891000000134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27860.966582203415</v>
      </c>
      <c r="AA33">
        <v>0</v>
      </c>
      <c r="AB33">
        <v>0</v>
      </c>
      <c r="AC33">
        <v>31127.053199999973</v>
      </c>
      <c r="AD33">
        <v>0</v>
      </c>
      <c r="AE33">
        <v>0</v>
      </c>
      <c r="AF33">
        <v>0</v>
      </c>
      <c r="AG33">
        <v>114400</v>
      </c>
      <c r="AH33">
        <v>0</v>
      </c>
      <c r="AI33">
        <v>0</v>
      </c>
      <c r="AJ33">
        <v>0</v>
      </c>
      <c r="AK33">
        <v>28160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301152.22923847695</v>
      </c>
      <c r="AU33">
        <v>119492.03638220343</v>
      </c>
      <c r="AV33">
        <v>142560</v>
      </c>
      <c r="AW33">
        <v>45683.638029539077</v>
      </c>
      <c r="AX33">
        <v>563204.26562068041</v>
      </c>
      <c r="AY33">
        <v>535044.26562068041</v>
      </c>
      <c r="AZ33">
        <v>3750</v>
      </c>
      <c r="BA33">
        <v>386250</v>
      </c>
      <c r="BB33">
        <v>0</v>
      </c>
      <c r="BC33">
        <v>0</v>
      </c>
      <c r="BD33">
        <v>563204.26562068041</v>
      </c>
      <c r="BE33">
        <v>563204.26562068029</v>
      </c>
      <c r="BF33">
        <v>0</v>
      </c>
      <c r="BG33">
        <v>414410</v>
      </c>
      <c r="BH33">
        <v>271850</v>
      </c>
      <c r="BI33">
        <v>420644.26562068041</v>
      </c>
      <c r="BJ33">
        <v>4083.9249089386449</v>
      </c>
      <c r="BK33">
        <v>4202.4700321969422</v>
      </c>
      <c r="BL33">
        <v>-2.8208439881800888E-2</v>
      </c>
      <c r="BM33">
        <v>3.3208439881800889E-2</v>
      </c>
      <c r="BN33">
        <v>14374.419762186046</v>
      </c>
      <c r="BO33">
        <v>577578.68538286642</v>
      </c>
      <c r="BP33">
        <v>5334.161994008412</v>
      </c>
      <c r="BQ33" t="s">
        <v>142</v>
      </c>
      <c r="BR33">
        <v>5607.5600522608393</v>
      </c>
      <c r="BS33">
        <v>-8.6959248702154213E-3</v>
      </c>
      <c r="BT33">
        <v>-3893.4882084745777</v>
      </c>
      <c r="BU33">
        <v>573685.19717439183</v>
      </c>
      <c r="BV33">
        <v>0</v>
      </c>
      <c r="BW33">
        <v>573685.19717439183</v>
      </c>
      <c r="BY33">
        <v>0</v>
      </c>
      <c r="BZ33">
        <v>103</v>
      </c>
      <c r="CA33">
        <v>0</v>
      </c>
      <c r="CB33">
        <v>0</v>
      </c>
      <c r="CH33" t="s">
        <v>146</v>
      </c>
      <c r="CI33">
        <v>2006</v>
      </c>
    </row>
    <row r="34" spans="1:87" x14ac:dyDescent="0.2">
      <c r="A34">
        <v>110380</v>
      </c>
      <c r="B34">
        <v>8262322</v>
      </c>
      <c r="C34" t="s">
        <v>172</v>
      </c>
      <c r="D34">
        <v>122</v>
      </c>
      <c r="E34">
        <v>122</v>
      </c>
      <c r="F34">
        <v>0</v>
      </c>
      <c r="G34">
        <v>356704.58220479795</v>
      </c>
      <c r="H34">
        <v>0</v>
      </c>
      <c r="I34">
        <v>0</v>
      </c>
      <c r="J34">
        <v>6480.3690000000142</v>
      </c>
      <c r="K34">
        <v>0</v>
      </c>
      <c r="L34">
        <v>9481.6827555555537</v>
      </c>
      <c r="M34">
        <v>0</v>
      </c>
      <c r="N34">
        <v>2376.1352999999995</v>
      </c>
      <c r="O34">
        <v>1028.6299999999985</v>
      </c>
      <c r="P34">
        <v>10800.614999999978</v>
      </c>
      <c r="Q34">
        <v>1249.7854499999985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30436.201645333309</v>
      </c>
      <c r="AA34">
        <v>0</v>
      </c>
      <c r="AB34">
        <v>0</v>
      </c>
      <c r="AC34">
        <v>46406.213854166635</v>
      </c>
      <c r="AD34">
        <v>0</v>
      </c>
      <c r="AE34">
        <v>0</v>
      </c>
      <c r="AF34">
        <v>0</v>
      </c>
      <c r="AG34">
        <v>114400</v>
      </c>
      <c r="AH34">
        <v>0</v>
      </c>
      <c r="AI34">
        <v>0</v>
      </c>
      <c r="AJ34">
        <v>0</v>
      </c>
      <c r="AK34">
        <v>20334.25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356704.58220479795</v>
      </c>
      <c r="AU34">
        <v>108259.63300505548</v>
      </c>
      <c r="AV34">
        <v>134734.25</v>
      </c>
      <c r="AW34">
        <v>44525.456173678009</v>
      </c>
      <c r="AX34">
        <v>599698.46520985337</v>
      </c>
      <c r="AY34">
        <v>579364.21520985337</v>
      </c>
      <c r="AZ34">
        <v>3750</v>
      </c>
      <c r="BA34">
        <v>457500</v>
      </c>
      <c r="BB34">
        <v>0</v>
      </c>
      <c r="BC34">
        <v>0</v>
      </c>
      <c r="BD34">
        <v>599698.46520985337</v>
      </c>
      <c r="BE34">
        <v>599698.46520985349</v>
      </c>
      <c r="BF34">
        <v>0</v>
      </c>
      <c r="BG34">
        <v>477834.25</v>
      </c>
      <c r="BH34">
        <v>343100</v>
      </c>
      <c r="BI34">
        <v>464964.21520985337</v>
      </c>
      <c r="BJ34">
        <v>3811.182091884044</v>
      </c>
      <c r="BK34">
        <v>3454.8996813969425</v>
      </c>
      <c r="BL34">
        <v>0.10312380773471358</v>
      </c>
      <c r="BM34">
        <v>0</v>
      </c>
      <c r="BN34">
        <v>0</v>
      </c>
      <c r="BO34">
        <v>599698.46520985337</v>
      </c>
      <c r="BP34">
        <v>4748.8870099168307</v>
      </c>
      <c r="BQ34" t="s">
        <v>142</v>
      </c>
      <c r="BR34">
        <v>4915.5611902446999</v>
      </c>
      <c r="BS34">
        <v>8.4097599087719299E-2</v>
      </c>
      <c r="BT34">
        <v>-2884.4987919999985</v>
      </c>
      <c r="BU34">
        <v>596813.96641785337</v>
      </c>
      <c r="BV34">
        <v>0</v>
      </c>
      <c r="BW34">
        <v>596813.96641785337</v>
      </c>
      <c r="BY34">
        <v>0</v>
      </c>
      <c r="BZ34">
        <v>122</v>
      </c>
      <c r="CA34">
        <v>0</v>
      </c>
      <c r="CB34">
        <v>0</v>
      </c>
      <c r="CH34" t="s">
        <v>161</v>
      </c>
      <c r="CI34">
        <v>2284</v>
      </c>
    </row>
    <row r="35" spans="1:87" x14ac:dyDescent="0.2">
      <c r="A35">
        <v>110381</v>
      </c>
      <c r="B35">
        <v>8262323</v>
      </c>
      <c r="C35" t="s">
        <v>173</v>
      </c>
      <c r="D35">
        <v>338</v>
      </c>
      <c r="E35">
        <v>338</v>
      </c>
      <c r="F35">
        <v>0</v>
      </c>
      <c r="G35">
        <v>988247.12119034189</v>
      </c>
      <c r="H35">
        <v>0</v>
      </c>
      <c r="I35">
        <v>0</v>
      </c>
      <c r="J35">
        <v>27310.126499999926</v>
      </c>
      <c r="K35">
        <v>0</v>
      </c>
      <c r="L35">
        <v>38589.008115315315</v>
      </c>
      <c r="M35">
        <v>0</v>
      </c>
      <c r="N35">
        <v>3456.196800000002</v>
      </c>
      <c r="O35">
        <v>5143.1499999999996</v>
      </c>
      <c r="P35">
        <v>1157.2087499999993</v>
      </c>
      <c r="Q35">
        <v>2082.9757499999964</v>
      </c>
      <c r="R35">
        <v>0</v>
      </c>
      <c r="S35">
        <v>1234.3560000000002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16734.208426989611</v>
      </c>
      <c r="AA35">
        <v>0</v>
      </c>
      <c r="AB35">
        <v>0</v>
      </c>
      <c r="AC35">
        <v>115375.83671956531</v>
      </c>
      <c r="AD35">
        <v>0</v>
      </c>
      <c r="AE35">
        <v>7848.4468999999908</v>
      </c>
      <c r="AF35">
        <v>0</v>
      </c>
      <c r="AG35">
        <v>114400</v>
      </c>
      <c r="AH35">
        <v>0</v>
      </c>
      <c r="AI35">
        <v>0</v>
      </c>
      <c r="AJ35">
        <v>0</v>
      </c>
      <c r="AK35">
        <v>47872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988247.12119034189</v>
      </c>
      <c r="AU35">
        <v>218931.51396187017</v>
      </c>
      <c r="AV35">
        <v>162272</v>
      </c>
      <c r="AW35">
        <v>109858.39321448113</v>
      </c>
      <c r="AX35">
        <v>1369450.6351522121</v>
      </c>
      <c r="AY35">
        <v>1321578.6351522121</v>
      </c>
      <c r="AZ35">
        <v>3750</v>
      </c>
      <c r="BA35">
        <v>1267500</v>
      </c>
      <c r="BB35">
        <v>0</v>
      </c>
      <c r="BC35">
        <v>0</v>
      </c>
      <c r="BD35">
        <v>1369450.6351522121</v>
      </c>
      <c r="BE35">
        <v>1369450.6351522119</v>
      </c>
      <c r="BF35">
        <v>0</v>
      </c>
      <c r="BG35">
        <v>1315372</v>
      </c>
      <c r="BH35">
        <v>1153100</v>
      </c>
      <c r="BI35">
        <v>1207178.6351522121</v>
      </c>
      <c r="BJ35">
        <v>3571.5344235272546</v>
      </c>
      <c r="BK35">
        <v>3306.2212059358149</v>
      </c>
      <c r="BL35">
        <v>8.0246662599317439E-2</v>
      </c>
      <c r="BM35">
        <v>0</v>
      </c>
      <c r="BN35">
        <v>0</v>
      </c>
      <c r="BO35">
        <v>1369450.6351522121</v>
      </c>
      <c r="BP35">
        <v>3909.9959619887932</v>
      </c>
      <c r="BQ35" t="s">
        <v>142</v>
      </c>
      <c r="BR35">
        <v>4051.6290980834679</v>
      </c>
      <c r="BS35">
        <v>6.914496043798346E-2</v>
      </c>
      <c r="BT35">
        <v>-4851.4635868512114</v>
      </c>
      <c r="BU35">
        <v>1364599.1715653609</v>
      </c>
      <c r="BV35">
        <v>0</v>
      </c>
      <c r="BW35">
        <v>1364599.1715653609</v>
      </c>
      <c r="BY35">
        <v>0</v>
      </c>
      <c r="BZ35">
        <v>338</v>
      </c>
      <c r="CA35">
        <v>0</v>
      </c>
      <c r="CB35">
        <v>0</v>
      </c>
      <c r="CH35" t="s">
        <v>153</v>
      </c>
      <c r="CI35">
        <v>2067</v>
      </c>
    </row>
    <row r="36" spans="1:87" x14ac:dyDescent="0.2">
      <c r="A36">
        <v>110382</v>
      </c>
      <c r="B36">
        <v>8262324</v>
      </c>
      <c r="C36" t="s">
        <v>174</v>
      </c>
      <c r="D36">
        <v>106</v>
      </c>
      <c r="E36">
        <v>106</v>
      </c>
      <c r="F36">
        <v>0</v>
      </c>
      <c r="G36">
        <v>309923.65339105396</v>
      </c>
      <c r="H36">
        <v>0</v>
      </c>
      <c r="I36">
        <v>0</v>
      </c>
      <c r="J36">
        <v>12497.854499999978</v>
      </c>
      <c r="K36">
        <v>0</v>
      </c>
      <c r="L36">
        <v>15552.885599999972</v>
      </c>
      <c r="M36">
        <v>0</v>
      </c>
      <c r="N36">
        <v>4968.2829000000065</v>
      </c>
      <c r="O36">
        <v>514.31500000000028</v>
      </c>
      <c r="P36">
        <v>14657.977500000005</v>
      </c>
      <c r="Q36">
        <v>1666.3806000000011</v>
      </c>
      <c r="R36">
        <v>894.90810000000056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10888.940029333355</v>
      </c>
      <c r="AA36">
        <v>0</v>
      </c>
      <c r="AB36">
        <v>0</v>
      </c>
      <c r="AC36">
        <v>46448.816279999999</v>
      </c>
      <c r="AD36">
        <v>0</v>
      </c>
      <c r="AE36">
        <v>0</v>
      </c>
      <c r="AF36">
        <v>0</v>
      </c>
      <c r="AG36">
        <v>114400</v>
      </c>
      <c r="AH36">
        <v>0</v>
      </c>
      <c r="AI36">
        <v>0</v>
      </c>
      <c r="AJ36">
        <v>0</v>
      </c>
      <c r="AK36">
        <v>17589.75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309923.65339105396</v>
      </c>
      <c r="AU36">
        <v>108090.36050933332</v>
      </c>
      <c r="AV36">
        <v>131989.75</v>
      </c>
      <c r="AW36">
        <v>47989.807121642152</v>
      </c>
      <c r="AX36">
        <v>550003.76390038733</v>
      </c>
      <c r="AY36">
        <v>532414.01390038733</v>
      </c>
      <c r="AZ36">
        <v>3750</v>
      </c>
      <c r="BA36">
        <v>397500</v>
      </c>
      <c r="BB36">
        <v>0</v>
      </c>
      <c r="BC36">
        <v>0</v>
      </c>
      <c r="BD36">
        <v>550003.76390038733</v>
      </c>
      <c r="BE36">
        <v>550003.76390038722</v>
      </c>
      <c r="BF36">
        <v>0</v>
      </c>
      <c r="BG36">
        <v>415089.75</v>
      </c>
      <c r="BH36">
        <v>283100</v>
      </c>
      <c r="BI36">
        <v>418014.01390038733</v>
      </c>
      <c r="BJ36">
        <v>3943.5284330225222</v>
      </c>
      <c r="BK36">
        <v>3691.1225036255141</v>
      </c>
      <c r="BL36">
        <v>6.8381889018608449E-2</v>
      </c>
      <c r="BM36">
        <v>0</v>
      </c>
      <c r="BN36">
        <v>0</v>
      </c>
      <c r="BO36">
        <v>550003.76390038733</v>
      </c>
      <c r="BP36">
        <v>5022.7737160413899</v>
      </c>
      <c r="BQ36" t="s">
        <v>142</v>
      </c>
      <c r="BR36">
        <v>5188.7147537772389</v>
      </c>
      <c r="BS36">
        <v>9.4550395477974725E-2</v>
      </c>
      <c r="BT36">
        <v>-2447.5025360000009</v>
      </c>
      <c r="BU36">
        <v>547556.26136438735</v>
      </c>
      <c r="BV36">
        <v>0</v>
      </c>
      <c r="BW36">
        <v>547556.26136438735</v>
      </c>
      <c r="BY36">
        <v>0</v>
      </c>
      <c r="BZ36">
        <v>106</v>
      </c>
      <c r="CA36">
        <v>0</v>
      </c>
      <c r="CB36">
        <v>0</v>
      </c>
      <c r="CH36" t="s">
        <v>147</v>
      </c>
      <c r="CI36">
        <v>2007</v>
      </c>
    </row>
    <row r="37" spans="1:87" x14ac:dyDescent="0.2">
      <c r="A37">
        <v>110385</v>
      </c>
      <c r="B37">
        <v>8262327</v>
      </c>
      <c r="C37" t="s">
        <v>176</v>
      </c>
      <c r="D37">
        <v>348</v>
      </c>
      <c r="E37">
        <v>348</v>
      </c>
      <c r="F37">
        <v>0</v>
      </c>
      <c r="G37">
        <v>1017485.2016989319</v>
      </c>
      <c r="H37">
        <v>0</v>
      </c>
      <c r="I37">
        <v>0</v>
      </c>
      <c r="J37">
        <v>20829.757499999967</v>
      </c>
      <c r="K37">
        <v>0</v>
      </c>
      <c r="L37">
        <v>37143.950315294118</v>
      </c>
      <c r="M37">
        <v>0</v>
      </c>
      <c r="N37">
        <v>2160.1229999999964</v>
      </c>
      <c r="O37">
        <v>34716.262500000033</v>
      </c>
      <c r="P37">
        <v>14272.24125000003</v>
      </c>
      <c r="Q37">
        <v>12081.259349999995</v>
      </c>
      <c r="R37">
        <v>2684.7242999999958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45987.678744078868</v>
      </c>
      <c r="AA37">
        <v>0</v>
      </c>
      <c r="AB37">
        <v>0</v>
      </c>
      <c r="AC37">
        <v>128905.3955266188</v>
      </c>
      <c r="AD37">
        <v>0</v>
      </c>
      <c r="AE37">
        <v>15408.877400000132</v>
      </c>
      <c r="AF37">
        <v>0</v>
      </c>
      <c r="AG37">
        <v>114400</v>
      </c>
      <c r="AH37">
        <v>0</v>
      </c>
      <c r="AI37">
        <v>0</v>
      </c>
      <c r="AJ37">
        <v>0</v>
      </c>
      <c r="AK37">
        <v>45568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1017485.2016989319</v>
      </c>
      <c r="AU37">
        <v>314190.26988599193</v>
      </c>
      <c r="AV37">
        <v>159968</v>
      </c>
      <c r="AW37">
        <v>136667.42177799458</v>
      </c>
      <c r="AX37">
        <v>1491643.4715849238</v>
      </c>
      <c r="AY37">
        <v>1446075.4715849238</v>
      </c>
      <c r="AZ37">
        <v>3750</v>
      </c>
      <c r="BA37">
        <v>1305000</v>
      </c>
      <c r="BB37">
        <v>0</v>
      </c>
      <c r="BC37">
        <v>0</v>
      </c>
      <c r="BD37">
        <v>1491643.4715849238</v>
      </c>
      <c r="BE37">
        <v>1491643.4715849233</v>
      </c>
      <c r="BF37">
        <v>0</v>
      </c>
      <c r="BG37">
        <v>1350568</v>
      </c>
      <c r="BH37">
        <v>1190600</v>
      </c>
      <c r="BI37">
        <v>1331675.4715849238</v>
      </c>
      <c r="BJ37">
        <v>3826.6536539796662</v>
      </c>
      <c r="BK37">
        <v>3610.3273484583406</v>
      </c>
      <c r="BL37">
        <v>5.9918751027853441E-2</v>
      </c>
      <c r="BM37">
        <v>0</v>
      </c>
      <c r="BN37">
        <v>0</v>
      </c>
      <c r="BO37">
        <v>1491643.4715849238</v>
      </c>
      <c r="BP37">
        <v>4155.3892861635741</v>
      </c>
      <c r="BQ37" t="s">
        <v>142</v>
      </c>
      <c r="BR37">
        <v>4286.3318148992066</v>
      </c>
      <c r="BS37">
        <v>4.5838397918318119E-2</v>
      </c>
      <c r="BT37">
        <v>-8308.9973565789478</v>
      </c>
      <c r="BU37">
        <v>1483334.4742283449</v>
      </c>
      <c r="BV37">
        <v>0</v>
      </c>
      <c r="BW37">
        <v>1483334.4742283449</v>
      </c>
      <c r="BY37">
        <v>0</v>
      </c>
      <c r="BZ37">
        <v>348</v>
      </c>
      <c r="CA37">
        <v>0</v>
      </c>
      <c r="CB37">
        <v>0</v>
      </c>
      <c r="CH37" t="s">
        <v>186</v>
      </c>
      <c r="CI37">
        <v>2506</v>
      </c>
    </row>
    <row r="38" spans="1:87" x14ac:dyDescent="0.2">
      <c r="A38">
        <v>110388</v>
      </c>
      <c r="B38">
        <v>8262330</v>
      </c>
      <c r="C38" t="s">
        <v>177</v>
      </c>
      <c r="D38">
        <v>364</v>
      </c>
      <c r="E38">
        <v>364</v>
      </c>
      <c r="F38">
        <v>0</v>
      </c>
      <c r="G38">
        <v>1064266.130512676</v>
      </c>
      <c r="H38">
        <v>0</v>
      </c>
      <c r="I38">
        <v>0</v>
      </c>
      <c r="J38">
        <v>15275.155500000006</v>
      </c>
      <c r="K38">
        <v>0</v>
      </c>
      <c r="L38">
        <v>21949.547354269969</v>
      </c>
      <c r="M38">
        <v>0</v>
      </c>
      <c r="N38">
        <v>12096.688800000011</v>
      </c>
      <c r="O38">
        <v>4628.8349999999946</v>
      </c>
      <c r="P38">
        <v>1542.9450000000018</v>
      </c>
      <c r="Q38">
        <v>833.19029999999918</v>
      </c>
      <c r="R38">
        <v>1342.3621499999997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38185.124306875005</v>
      </c>
      <c r="AA38">
        <v>0</v>
      </c>
      <c r="AB38">
        <v>0</v>
      </c>
      <c r="AC38">
        <v>119493.34954949508</v>
      </c>
      <c r="AD38">
        <v>0</v>
      </c>
      <c r="AE38">
        <v>9144.5206999999991</v>
      </c>
      <c r="AF38">
        <v>0</v>
      </c>
      <c r="AG38">
        <v>114400</v>
      </c>
      <c r="AH38">
        <v>0</v>
      </c>
      <c r="AI38">
        <v>0</v>
      </c>
      <c r="AJ38">
        <v>0</v>
      </c>
      <c r="AK38">
        <v>41984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1064266.130512676</v>
      </c>
      <c r="AU38">
        <v>224491.71866064006</v>
      </c>
      <c r="AV38">
        <v>156384</v>
      </c>
      <c r="AW38">
        <v>111965.20158863382</v>
      </c>
      <c r="AX38">
        <v>1445141.849173316</v>
      </c>
      <c r="AY38">
        <v>1403157.849173316</v>
      </c>
      <c r="AZ38">
        <v>3750</v>
      </c>
      <c r="BA38">
        <v>1365000</v>
      </c>
      <c r="BB38">
        <v>0</v>
      </c>
      <c r="BC38">
        <v>0</v>
      </c>
      <c r="BD38">
        <v>1445141.849173316</v>
      </c>
      <c r="BE38">
        <v>1445141.8491733163</v>
      </c>
      <c r="BF38">
        <v>0</v>
      </c>
      <c r="BG38">
        <v>1406984</v>
      </c>
      <c r="BH38">
        <v>1250600</v>
      </c>
      <c r="BI38">
        <v>1288757.849173316</v>
      </c>
      <c r="BJ38">
        <v>3540.5435416849341</v>
      </c>
      <c r="BK38">
        <v>3277.1093145089203</v>
      </c>
      <c r="BL38">
        <v>8.0386158011176934E-2</v>
      </c>
      <c r="BM38">
        <v>0</v>
      </c>
      <c r="BN38">
        <v>0</v>
      </c>
      <c r="BO38">
        <v>1445141.849173316</v>
      </c>
      <c r="BP38">
        <v>3854.8292559706483</v>
      </c>
      <c r="BQ38" t="s">
        <v>142</v>
      </c>
      <c r="BR38">
        <v>3970.1699153113077</v>
      </c>
      <c r="BS38">
        <v>6.8695398644059713E-2</v>
      </c>
      <c r="BT38">
        <v>-6028.5215287499987</v>
      </c>
      <c r="BU38">
        <v>1439113.3276445661</v>
      </c>
      <c r="BV38">
        <v>0</v>
      </c>
      <c r="BW38">
        <v>1439113.3276445661</v>
      </c>
      <c r="BY38">
        <v>0</v>
      </c>
      <c r="BZ38">
        <v>364</v>
      </c>
      <c r="CA38">
        <v>0</v>
      </c>
      <c r="CB38">
        <v>0</v>
      </c>
      <c r="CH38" t="s">
        <v>143</v>
      </c>
      <c r="CI38">
        <v>2001</v>
      </c>
    </row>
    <row r="39" spans="1:87" x14ac:dyDescent="0.2">
      <c r="A39">
        <v>110394</v>
      </c>
      <c r="B39">
        <v>8262336</v>
      </c>
      <c r="C39" t="s">
        <v>179</v>
      </c>
      <c r="D39">
        <v>419</v>
      </c>
      <c r="E39">
        <v>419</v>
      </c>
      <c r="F39">
        <v>0</v>
      </c>
      <c r="G39">
        <v>1225075.573309921</v>
      </c>
      <c r="H39">
        <v>0</v>
      </c>
      <c r="I39">
        <v>0</v>
      </c>
      <c r="J39">
        <v>21755.524500000087</v>
      </c>
      <c r="K39">
        <v>0</v>
      </c>
      <c r="L39">
        <v>27827.128039529412</v>
      </c>
      <c r="M39">
        <v>0</v>
      </c>
      <c r="N39">
        <v>1944.1106999999984</v>
      </c>
      <c r="O39">
        <v>1542.9449999999986</v>
      </c>
      <c r="P39">
        <v>1928.6812500000037</v>
      </c>
      <c r="Q39">
        <v>0</v>
      </c>
      <c r="R39">
        <v>1342.3621500000008</v>
      </c>
      <c r="S39">
        <v>617.17800000000125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37895.230621309085</v>
      </c>
      <c r="AA39">
        <v>0</v>
      </c>
      <c r="AB39">
        <v>0</v>
      </c>
      <c r="AC39">
        <v>91540.597047008356</v>
      </c>
      <c r="AD39">
        <v>0</v>
      </c>
      <c r="AE39">
        <v>0</v>
      </c>
      <c r="AF39">
        <v>0</v>
      </c>
      <c r="AG39">
        <v>114400</v>
      </c>
      <c r="AH39">
        <v>0</v>
      </c>
      <c r="AI39">
        <v>0</v>
      </c>
      <c r="AJ39">
        <v>0</v>
      </c>
      <c r="AK39">
        <v>38912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1225075.573309921</v>
      </c>
      <c r="AU39">
        <v>186393.75730784694</v>
      </c>
      <c r="AV39">
        <v>153312</v>
      </c>
      <c r="AW39">
        <v>103062.93295145652</v>
      </c>
      <c r="AX39">
        <v>1564781.330617768</v>
      </c>
      <c r="AY39">
        <v>1525869.330617768</v>
      </c>
      <c r="AZ39">
        <v>3750</v>
      </c>
      <c r="BA39">
        <v>1571250</v>
      </c>
      <c r="BB39">
        <v>45380.669382232009</v>
      </c>
      <c r="BC39">
        <v>0</v>
      </c>
      <c r="BD39">
        <v>1610162</v>
      </c>
      <c r="BE39">
        <v>1610161.9999999998</v>
      </c>
      <c r="BF39">
        <v>0</v>
      </c>
      <c r="BG39">
        <v>1610162</v>
      </c>
      <c r="BH39">
        <v>1456850</v>
      </c>
      <c r="BI39">
        <v>1456850</v>
      </c>
      <c r="BJ39">
        <v>3476.9689737470167</v>
      </c>
      <c r="BK39">
        <v>3162.0284460267299</v>
      </c>
      <c r="BL39">
        <v>9.9600788891076444E-2</v>
      </c>
      <c r="BM39">
        <v>0</v>
      </c>
      <c r="BN39">
        <v>0</v>
      </c>
      <c r="BO39">
        <v>1610162</v>
      </c>
      <c r="BP39">
        <v>3750</v>
      </c>
      <c r="BQ39" t="s">
        <v>142</v>
      </c>
      <c r="BR39">
        <v>3842.8687350835321</v>
      </c>
      <c r="BS39">
        <v>8.9524153613861124E-2</v>
      </c>
      <c r="BT39">
        <v>-6132.8701278551489</v>
      </c>
      <c r="BU39">
        <v>1604029.1298721449</v>
      </c>
      <c r="BV39">
        <v>0</v>
      </c>
      <c r="BW39">
        <v>1604029.1298721449</v>
      </c>
      <c r="BY39">
        <v>0</v>
      </c>
      <c r="BZ39">
        <v>419</v>
      </c>
      <c r="CA39">
        <v>0</v>
      </c>
      <c r="CB39">
        <v>0</v>
      </c>
      <c r="CH39" t="s">
        <v>188</v>
      </c>
      <c r="CI39">
        <v>3003</v>
      </c>
    </row>
    <row r="40" spans="1:87" x14ac:dyDescent="0.2">
      <c r="A40">
        <v>110395</v>
      </c>
      <c r="B40">
        <v>8262337</v>
      </c>
      <c r="C40" t="s">
        <v>180</v>
      </c>
      <c r="D40">
        <v>313</v>
      </c>
      <c r="E40">
        <v>313</v>
      </c>
      <c r="F40">
        <v>0</v>
      </c>
      <c r="G40">
        <v>915151.91991886694</v>
      </c>
      <c r="H40">
        <v>0</v>
      </c>
      <c r="I40">
        <v>0</v>
      </c>
      <c r="J40">
        <v>12497.854499999994</v>
      </c>
      <c r="K40">
        <v>0</v>
      </c>
      <c r="L40">
        <v>19255.154664077669</v>
      </c>
      <c r="M40">
        <v>0</v>
      </c>
      <c r="N40">
        <v>648.0368999999996</v>
      </c>
      <c r="O40">
        <v>771.47249999999951</v>
      </c>
      <c r="P40">
        <v>0</v>
      </c>
      <c r="Q40">
        <v>0</v>
      </c>
      <c r="R40">
        <v>447.45405000000028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5103.6810859259203</v>
      </c>
      <c r="AA40">
        <v>0</v>
      </c>
      <c r="AB40">
        <v>0</v>
      </c>
      <c r="AC40">
        <v>92464.359734831582</v>
      </c>
      <c r="AD40">
        <v>0</v>
      </c>
      <c r="AE40">
        <v>0</v>
      </c>
      <c r="AF40">
        <v>0</v>
      </c>
      <c r="AG40">
        <v>114400</v>
      </c>
      <c r="AH40">
        <v>0</v>
      </c>
      <c r="AI40">
        <v>0</v>
      </c>
      <c r="AJ40">
        <v>0</v>
      </c>
      <c r="AK40">
        <v>7180.8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915151.91991886694</v>
      </c>
      <c r="AU40">
        <v>131188.01343483516</v>
      </c>
      <c r="AV40">
        <v>121580.8</v>
      </c>
      <c r="AW40">
        <v>85312.425890244427</v>
      </c>
      <c r="AX40">
        <v>1167920.7333537021</v>
      </c>
      <c r="AY40">
        <v>1160739.9333537021</v>
      </c>
      <c r="AZ40">
        <v>3750</v>
      </c>
      <c r="BA40">
        <v>1173750</v>
      </c>
      <c r="BB40">
        <v>13010.066646297928</v>
      </c>
      <c r="BC40">
        <v>0</v>
      </c>
      <c r="BD40">
        <v>1180930.8</v>
      </c>
      <c r="BE40">
        <v>1180930.8</v>
      </c>
      <c r="BF40">
        <v>0</v>
      </c>
      <c r="BG40">
        <v>1180930.8</v>
      </c>
      <c r="BH40">
        <v>1059350</v>
      </c>
      <c r="BI40">
        <v>1059350</v>
      </c>
      <c r="BJ40">
        <v>3384.5047923322682</v>
      </c>
      <c r="BK40">
        <v>3182.0285152097631</v>
      </c>
      <c r="BL40">
        <v>6.3631195055195031E-2</v>
      </c>
      <c r="BM40">
        <v>0</v>
      </c>
      <c r="BN40">
        <v>0</v>
      </c>
      <c r="BO40">
        <v>1180930.8</v>
      </c>
      <c r="BP40">
        <v>3750</v>
      </c>
      <c r="BQ40" t="s">
        <v>142</v>
      </c>
      <c r="BR40">
        <v>3772.941853035144</v>
      </c>
      <c r="BS40">
        <v>5.5635617771176316E-2</v>
      </c>
      <c r="BT40">
        <v>-3742.3349155555557</v>
      </c>
      <c r="BU40">
        <v>1177188.4650844445</v>
      </c>
      <c r="BV40">
        <v>0</v>
      </c>
      <c r="BW40">
        <v>1177188.4650844445</v>
      </c>
      <c r="BY40">
        <v>0</v>
      </c>
      <c r="BZ40">
        <v>313</v>
      </c>
      <c r="CA40">
        <v>0</v>
      </c>
      <c r="CB40">
        <v>0</v>
      </c>
      <c r="CH40" t="s">
        <v>203</v>
      </c>
      <c r="CI40">
        <v>3390</v>
      </c>
    </row>
    <row r="41" spans="1:87" x14ac:dyDescent="0.2">
      <c r="A41">
        <v>110399</v>
      </c>
      <c r="B41">
        <v>8262346</v>
      </c>
      <c r="C41" t="s">
        <v>181</v>
      </c>
      <c r="D41">
        <v>293</v>
      </c>
      <c r="E41">
        <v>293</v>
      </c>
      <c r="F41">
        <v>0</v>
      </c>
      <c r="G41">
        <v>856675.75890168687</v>
      </c>
      <c r="H41">
        <v>0</v>
      </c>
      <c r="I41">
        <v>0</v>
      </c>
      <c r="J41">
        <v>9257.6699999999983</v>
      </c>
      <c r="K41">
        <v>0</v>
      </c>
      <c r="L41">
        <v>17340.165452054793</v>
      </c>
      <c r="M41">
        <v>0</v>
      </c>
      <c r="N41">
        <v>216.01229999999995</v>
      </c>
      <c r="O41">
        <v>1028.6299999999997</v>
      </c>
      <c r="P41">
        <v>771.47249999999985</v>
      </c>
      <c r="Q41">
        <v>0</v>
      </c>
      <c r="R41">
        <v>447.45404999999994</v>
      </c>
      <c r="S41">
        <v>1234.3559999999998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8852.5511337254866</v>
      </c>
      <c r="AA41">
        <v>0</v>
      </c>
      <c r="AB41">
        <v>0</v>
      </c>
      <c r="AC41">
        <v>83506.692253658446</v>
      </c>
      <c r="AD41">
        <v>0</v>
      </c>
      <c r="AE41">
        <v>0</v>
      </c>
      <c r="AF41">
        <v>0</v>
      </c>
      <c r="AG41">
        <v>114400</v>
      </c>
      <c r="AH41">
        <v>0</v>
      </c>
      <c r="AI41">
        <v>0</v>
      </c>
      <c r="AJ41">
        <v>0</v>
      </c>
      <c r="AK41">
        <v>26722.31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856675.75890168687</v>
      </c>
      <c r="AU41">
        <v>122655.00368943872</v>
      </c>
      <c r="AV41">
        <v>141122.31</v>
      </c>
      <c r="AW41">
        <v>78643.778900624733</v>
      </c>
      <c r="AX41">
        <v>1120453.0725911255</v>
      </c>
      <c r="AY41">
        <v>1093730.7625911254</v>
      </c>
      <c r="AZ41">
        <v>3750</v>
      </c>
      <c r="BA41">
        <v>1098750</v>
      </c>
      <c r="BB41">
        <v>5019.2374088745564</v>
      </c>
      <c r="BC41">
        <v>0</v>
      </c>
      <c r="BD41">
        <v>1125472.31</v>
      </c>
      <c r="BE41">
        <v>1125472.31</v>
      </c>
      <c r="BF41">
        <v>0</v>
      </c>
      <c r="BG41">
        <v>1125472.31</v>
      </c>
      <c r="BH41">
        <v>984350</v>
      </c>
      <c r="BI41">
        <v>984350</v>
      </c>
      <c r="BJ41">
        <v>3359.5563139931742</v>
      </c>
      <c r="BK41">
        <v>3233.8868394359997</v>
      </c>
      <c r="BL41">
        <v>3.8860195423254702E-2</v>
      </c>
      <c r="BM41">
        <v>0</v>
      </c>
      <c r="BN41">
        <v>0</v>
      </c>
      <c r="BO41">
        <v>1125472.31</v>
      </c>
      <c r="BP41">
        <v>3750</v>
      </c>
      <c r="BQ41" t="s">
        <v>142</v>
      </c>
      <c r="BR41">
        <v>3841.2024232081912</v>
      </c>
      <c r="BS41">
        <v>3.987013186680799E-2</v>
      </c>
      <c r="BT41">
        <v>-3716.2068611764698</v>
      </c>
      <c r="BU41">
        <v>1121756.1031388235</v>
      </c>
      <c r="BV41">
        <v>0</v>
      </c>
      <c r="BW41">
        <v>1121756.1031388235</v>
      </c>
      <c r="BY41">
        <v>0</v>
      </c>
      <c r="BZ41">
        <v>293</v>
      </c>
      <c r="CA41">
        <v>0</v>
      </c>
      <c r="CB41">
        <v>0</v>
      </c>
      <c r="CH41" t="s">
        <v>189</v>
      </c>
      <c r="CI41">
        <v>3004</v>
      </c>
    </row>
    <row r="42" spans="1:87" x14ac:dyDescent="0.2">
      <c r="A42">
        <v>110400</v>
      </c>
      <c r="B42">
        <v>8262347</v>
      </c>
      <c r="C42" t="s">
        <v>182</v>
      </c>
      <c r="D42">
        <v>215</v>
      </c>
      <c r="E42">
        <v>215</v>
      </c>
      <c r="F42">
        <v>0</v>
      </c>
      <c r="G42">
        <v>628618.73093468498</v>
      </c>
      <c r="H42">
        <v>0</v>
      </c>
      <c r="I42">
        <v>0</v>
      </c>
      <c r="J42">
        <v>5554.6020000000008</v>
      </c>
      <c r="K42">
        <v>0</v>
      </c>
      <c r="L42">
        <v>6912.3936000000003</v>
      </c>
      <c r="M42">
        <v>0</v>
      </c>
      <c r="N42">
        <v>4104.2336999999989</v>
      </c>
      <c r="O42">
        <v>2828.7324999999983</v>
      </c>
      <c r="P42">
        <v>4243.0987499999974</v>
      </c>
      <c r="Q42">
        <v>0</v>
      </c>
      <c r="R42">
        <v>0</v>
      </c>
      <c r="S42">
        <v>617.17799999999943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53506.941199044544</v>
      </c>
      <c r="AA42">
        <v>0</v>
      </c>
      <c r="AB42">
        <v>0</v>
      </c>
      <c r="AC42">
        <v>55059.090603896155</v>
      </c>
      <c r="AD42">
        <v>0</v>
      </c>
      <c r="AE42">
        <v>0</v>
      </c>
      <c r="AF42">
        <v>0</v>
      </c>
      <c r="AG42">
        <v>114400</v>
      </c>
      <c r="AH42">
        <v>0</v>
      </c>
      <c r="AI42">
        <v>0</v>
      </c>
      <c r="AJ42">
        <v>0</v>
      </c>
      <c r="AK42">
        <v>29696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628618.73093468498</v>
      </c>
      <c r="AU42">
        <v>132826.27035294069</v>
      </c>
      <c r="AV42">
        <v>144096</v>
      </c>
      <c r="AW42">
        <v>57132.036309140669</v>
      </c>
      <c r="AX42">
        <v>905541.00128762564</v>
      </c>
      <c r="AY42">
        <v>875845.00128762564</v>
      </c>
      <c r="AZ42">
        <v>3750</v>
      </c>
      <c r="BA42">
        <v>806250</v>
      </c>
      <c r="BB42">
        <v>0</v>
      </c>
      <c r="BC42">
        <v>0</v>
      </c>
      <c r="BD42">
        <v>905541.00128762564</v>
      </c>
      <c r="BE42">
        <v>905541.00128762564</v>
      </c>
      <c r="BF42">
        <v>0</v>
      </c>
      <c r="BG42">
        <v>835946</v>
      </c>
      <c r="BH42">
        <v>691850</v>
      </c>
      <c r="BI42">
        <v>761445.00128762564</v>
      </c>
      <c r="BJ42">
        <v>3541.6046571517472</v>
      </c>
      <c r="BK42">
        <v>3397.8940291534645</v>
      </c>
      <c r="BL42">
        <v>4.2294028820576868E-2</v>
      </c>
      <c r="BM42">
        <v>0</v>
      </c>
      <c r="BN42">
        <v>0</v>
      </c>
      <c r="BO42">
        <v>905541.00128762564</v>
      </c>
      <c r="BP42">
        <v>4073.6976804075612</v>
      </c>
      <c r="BQ42" t="s">
        <v>142</v>
      </c>
      <c r="BR42">
        <v>4211.818610640119</v>
      </c>
      <c r="BS42">
        <v>7.3134659723185891E-2</v>
      </c>
      <c r="BT42">
        <v>-4437.0202261146478</v>
      </c>
      <c r="BU42">
        <v>901103.98106151097</v>
      </c>
      <c r="BV42">
        <v>0</v>
      </c>
      <c r="BW42">
        <v>901103.98106151097</v>
      </c>
      <c r="BY42">
        <v>0</v>
      </c>
      <c r="BZ42">
        <v>215</v>
      </c>
      <c r="CA42">
        <v>0</v>
      </c>
      <c r="CB42">
        <v>0</v>
      </c>
      <c r="CH42" t="s">
        <v>152</v>
      </c>
      <c r="CI42">
        <v>2062</v>
      </c>
    </row>
    <row r="43" spans="1:87" x14ac:dyDescent="0.2">
      <c r="A43">
        <v>110401</v>
      </c>
      <c r="B43">
        <v>8262348</v>
      </c>
      <c r="C43" t="s">
        <v>183</v>
      </c>
      <c r="D43">
        <v>280</v>
      </c>
      <c r="E43">
        <v>280</v>
      </c>
      <c r="F43">
        <v>0</v>
      </c>
      <c r="G43">
        <v>818666.25424051995</v>
      </c>
      <c r="H43">
        <v>0</v>
      </c>
      <c r="I43">
        <v>0</v>
      </c>
      <c r="J43">
        <v>28235.893500000017</v>
      </c>
      <c r="K43">
        <v>0</v>
      </c>
      <c r="L43">
        <v>45918.628896797156</v>
      </c>
      <c r="M43">
        <v>0</v>
      </c>
      <c r="N43">
        <v>3902.1576774193572</v>
      </c>
      <c r="O43">
        <v>26582.158781361977</v>
      </c>
      <c r="P43">
        <v>14710.515053763425</v>
      </c>
      <c r="Q43">
        <v>2508.5299354838685</v>
      </c>
      <c r="R43">
        <v>4041.5204516128988</v>
      </c>
      <c r="S43">
        <v>3096.9505376344055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17902.430174273879</v>
      </c>
      <c r="AA43">
        <v>0</v>
      </c>
      <c r="AB43">
        <v>0</v>
      </c>
      <c r="AC43">
        <v>91483.103894736909</v>
      </c>
      <c r="AD43">
        <v>0</v>
      </c>
      <c r="AE43">
        <v>7461.0700035842328</v>
      </c>
      <c r="AF43">
        <v>0</v>
      </c>
      <c r="AG43">
        <v>114400</v>
      </c>
      <c r="AH43">
        <v>0</v>
      </c>
      <c r="AI43">
        <v>0</v>
      </c>
      <c r="AJ43">
        <v>0</v>
      </c>
      <c r="AK43">
        <v>30883.17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818666.25424051995</v>
      </c>
      <c r="AU43">
        <v>245842.95890666812</v>
      </c>
      <c r="AV43">
        <v>145283.16999999998</v>
      </c>
      <c r="AW43">
        <v>110681.68437652221</v>
      </c>
      <c r="AX43">
        <v>1209792.383147188</v>
      </c>
      <c r="AY43">
        <v>1178909.2131471881</v>
      </c>
      <c r="AZ43">
        <v>3750</v>
      </c>
      <c r="BA43">
        <v>1050000</v>
      </c>
      <c r="BB43">
        <v>0</v>
      </c>
      <c r="BC43">
        <v>0</v>
      </c>
      <c r="BD43">
        <v>1209792.383147188</v>
      </c>
      <c r="BE43">
        <v>1209792.383147188</v>
      </c>
      <c r="BF43">
        <v>0</v>
      </c>
      <c r="BG43">
        <v>1080883.17</v>
      </c>
      <c r="BH43">
        <v>935599.99999999988</v>
      </c>
      <c r="BI43">
        <v>1064509.2131471881</v>
      </c>
      <c r="BJ43">
        <v>3801.8186183828147</v>
      </c>
      <c r="BK43">
        <v>3483.0724843096186</v>
      </c>
      <c r="BL43">
        <v>9.151292013274738E-2</v>
      </c>
      <c r="BM43">
        <v>0</v>
      </c>
      <c r="BN43">
        <v>0</v>
      </c>
      <c r="BO43">
        <v>1209792.383147188</v>
      </c>
      <c r="BP43">
        <v>4210.3900469542432</v>
      </c>
      <c r="BQ43" t="s">
        <v>142</v>
      </c>
      <c r="BR43">
        <v>4320.687082668529</v>
      </c>
      <c r="BS43">
        <v>8.6349325753123596E-2</v>
      </c>
      <c r="BT43">
        <v>-6160.5948797572819</v>
      </c>
      <c r="BU43">
        <v>1203631.7882674306</v>
      </c>
      <c r="BV43">
        <v>0</v>
      </c>
      <c r="BW43">
        <v>1203631.7882674306</v>
      </c>
      <c r="BY43">
        <v>0</v>
      </c>
      <c r="BZ43">
        <v>280</v>
      </c>
      <c r="CA43">
        <v>0</v>
      </c>
      <c r="CB43">
        <v>0</v>
      </c>
      <c r="CH43" t="s">
        <v>159</v>
      </c>
      <c r="CI43">
        <v>2247</v>
      </c>
    </row>
    <row r="44" spans="1:87" x14ac:dyDescent="0.2">
      <c r="A44">
        <v>130254</v>
      </c>
      <c r="B44">
        <v>8262351</v>
      </c>
      <c r="C44" t="s">
        <v>184</v>
      </c>
      <c r="D44">
        <v>304</v>
      </c>
      <c r="E44">
        <v>304</v>
      </c>
      <c r="F44">
        <v>0</v>
      </c>
      <c r="G44">
        <v>888837.64746113587</v>
      </c>
      <c r="H44">
        <v>0</v>
      </c>
      <c r="I44">
        <v>0</v>
      </c>
      <c r="J44">
        <v>43511.048999999934</v>
      </c>
      <c r="K44">
        <v>0</v>
      </c>
      <c r="L44">
        <v>68448.457798045594</v>
      </c>
      <c r="M44">
        <v>0</v>
      </c>
      <c r="N44">
        <v>650.17563564356419</v>
      </c>
      <c r="O44">
        <v>7740.1861386138598</v>
      </c>
      <c r="P44">
        <v>15093.362970297061</v>
      </c>
      <c r="Q44">
        <v>417.97005148514847</v>
      </c>
      <c r="R44">
        <v>37261.256071287135</v>
      </c>
      <c r="S44">
        <v>85451.65497029695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18659.981203077001</v>
      </c>
      <c r="AA44">
        <v>0</v>
      </c>
      <c r="AB44">
        <v>0</v>
      </c>
      <c r="AC44">
        <v>113652.83887619038</v>
      </c>
      <c r="AD44">
        <v>0</v>
      </c>
      <c r="AE44">
        <v>6984.3977000000041</v>
      </c>
      <c r="AF44">
        <v>0</v>
      </c>
      <c r="AG44">
        <v>114400</v>
      </c>
      <c r="AH44">
        <v>0</v>
      </c>
      <c r="AI44">
        <v>0</v>
      </c>
      <c r="AJ44">
        <v>0</v>
      </c>
      <c r="AK44">
        <v>38947.339999999997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888837.64746113587</v>
      </c>
      <c r="AU44">
        <v>397871.33041493664</v>
      </c>
      <c r="AV44">
        <v>153347.34</v>
      </c>
      <c r="AW44">
        <v>167735.0270873897</v>
      </c>
      <c r="AX44">
        <v>1440056.3178760726</v>
      </c>
      <c r="AY44">
        <v>1401108.9778760725</v>
      </c>
      <c r="AZ44">
        <v>3750</v>
      </c>
      <c r="BA44">
        <v>1140000</v>
      </c>
      <c r="BB44">
        <v>0</v>
      </c>
      <c r="BC44">
        <v>0</v>
      </c>
      <c r="BD44">
        <v>1440056.3178760726</v>
      </c>
      <c r="BE44">
        <v>1440056.3178760724</v>
      </c>
      <c r="BF44">
        <v>0</v>
      </c>
      <c r="BG44">
        <v>1178947.3400000001</v>
      </c>
      <c r="BH44">
        <v>1025600.0000000001</v>
      </c>
      <c r="BI44">
        <v>1286708.9778760725</v>
      </c>
      <c r="BJ44">
        <v>4232.5953219607645</v>
      </c>
      <c r="BK44">
        <v>4113.8564195302761</v>
      </c>
      <c r="BL44">
        <v>2.8863161550019816E-2</v>
      </c>
      <c r="BM44">
        <v>0</v>
      </c>
      <c r="BN44">
        <v>0</v>
      </c>
      <c r="BO44">
        <v>1440056.3178760726</v>
      </c>
      <c r="BP44">
        <v>4608.9111114344487</v>
      </c>
      <c r="BQ44" t="s">
        <v>142</v>
      </c>
      <c r="BR44">
        <v>4737.0273614344496</v>
      </c>
      <c r="BS44">
        <v>2.8597559223250801E-2</v>
      </c>
      <c r="BT44">
        <v>-11813.129475074893</v>
      </c>
      <c r="BU44">
        <v>1428243.1884009978</v>
      </c>
      <c r="BV44">
        <v>0</v>
      </c>
      <c r="BW44">
        <v>1428243.1884009978</v>
      </c>
      <c r="BY44">
        <v>0</v>
      </c>
      <c r="BZ44">
        <v>304</v>
      </c>
      <c r="CA44">
        <v>0</v>
      </c>
      <c r="CB44">
        <v>0</v>
      </c>
      <c r="CH44" t="s">
        <v>144</v>
      </c>
      <c r="CI44">
        <v>2002</v>
      </c>
    </row>
    <row r="45" spans="1:87" x14ac:dyDescent="0.2">
      <c r="A45">
        <v>131190</v>
      </c>
      <c r="B45">
        <v>8262353</v>
      </c>
      <c r="C45" t="s">
        <v>185</v>
      </c>
      <c r="D45">
        <v>461</v>
      </c>
      <c r="E45">
        <v>461</v>
      </c>
      <c r="F45">
        <v>0</v>
      </c>
      <c r="G45">
        <v>1347875.5114459989</v>
      </c>
      <c r="H45">
        <v>0</v>
      </c>
      <c r="I45">
        <v>0</v>
      </c>
      <c r="J45">
        <v>24532.825500000094</v>
      </c>
      <c r="K45">
        <v>0</v>
      </c>
      <c r="L45">
        <v>54342.739910548516</v>
      </c>
      <c r="M45">
        <v>0</v>
      </c>
      <c r="N45">
        <v>1728.098400000001</v>
      </c>
      <c r="O45">
        <v>8486.1975000000002</v>
      </c>
      <c r="P45">
        <v>4243.0987500000074</v>
      </c>
      <c r="Q45">
        <v>1666.380599999999</v>
      </c>
      <c r="R45">
        <v>2237.2702499999964</v>
      </c>
      <c r="S45">
        <v>1851.5339999999997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23113.3161</v>
      </c>
      <c r="AA45">
        <v>0</v>
      </c>
      <c r="AB45">
        <v>0</v>
      </c>
      <c r="AC45">
        <v>176029.06863641812</v>
      </c>
      <c r="AD45">
        <v>0</v>
      </c>
      <c r="AE45">
        <v>1206.0686750000095</v>
      </c>
      <c r="AF45">
        <v>0</v>
      </c>
      <c r="AG45">
        <v>114400</v>
      </c>
      <c r="AH45">
        <v>0</v>
      </c>
      <c r="AI45">
        <v>0</v>
      </c>
      <c r="AJ45">
        <v>0</v>
      </c>
      <c r="AK45">
        <v>60416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1347875.5114459989</v>
      </c>
      <c r="AU45">
        <v>299436.59832196671</v>
      </c>
      <c r="AV45">
        <v>174816</v>
      </c>
      <c r="AW45">
        <v>156988.24622633785</v>
      </c>
      <c r="AX45">
        <v>1822128.1097679655</v>
      </c>
      <c r="AY45">
        <v>1761712.1097679655</v>
      </c>
      <c r="AZ45">
        <v>3750</v>
      </c>
      <c r="BA45">
        <v>1728750</v>
      </c>
      <c r="BB45">
        <v>0</v>
      </c>
      <c r="BC45">
        <v>0</v>
      </c>
      <c r="BD45">
        <v>1822128.1097679655</v>
      </c>
      <c r="BE45">
        <v>1822128.1097679657</v>
      </c>
      <c r="BF45">
        <v>0</v>
      </c>
      <c r="BG45">
        <v>1789166</v>
      </c>
      <c r="BH45">
        <v>1614350</v>
      </c>
      <c r="BI45">
        <v>1647312.1097679655</v>
      </c>
      <c r="BJ45">
        <v>3573.3451404945022</v>
      </c>
      <c r="BK45">
        <v>3256.6816363370704</v>
      </c>
      <c r="BL45">
        <v>9.7235020035178157E-2</v>
      </c>
      <c r="BM45">
        <v>0</v>
      </c>
      <c r="BN45">
        <v>0</v>
      </c>
      <c r="BO45">
        <v>1822128.1097679655</v>
      </c>
      <c r="BP45">
        <v>3821.5013227070835</v>
      </c>
      <c r="BQ45" t="s">
        <v>142</v>
      </c>
      <c r="BR45">
        <v>3952.5555526420076</v>
      </c>
      <c r="BS45">
        <v>8.8884303142277243E-2</v>
      </c>
      <c r="BT45">
        <v>-6789.4811999999993</v>
      </c>
      <c r="BU45">
        <v>1815338.6285679655</v>
      </c>
      <c r="BV45">
        <v>0</v>
      </c>
      <c r="BW45">
        <v>1815338.6285679655</v>
      </c>
      <c r="BY45">
        <v>0</v>
      </c>
      <c r="BZ45">
        <v>461</v>
      </c>
      <c r="CA45">
        <v>0</v>
      </c>
      <c r="CB45">
        <v>0</v>
      </c>
      <c r="CH45" t="s">
        <v>172</v>
      </c>
      <c r="CI45">
        <v>2322</v>
      </c>
    </row>
    <row r="46" spans="1:87" x14ac:dyDescent="0.2">
      <c r="A46">
        <v>131348</v>
      </c>
      <c r="B46">
        <v>8262506</v>
      </c>
      <c r="C46" t="s">
        <v>186</v>
      </c>
      <c r="D46">
        <v>235</v>
      </c>
      <c r="E46">
        <v>235</v>
      </c>
      <c r="F46">
        <v>0</v>
      </c>
      <c r="G46">
        <v>687094.89195186493</v>
      </c>
      <c r="H46">
        <v>0</v>
      </c>
      <c r="I46">
        <v>0</v>
      </c>
      <c r="J46">
        <v>4165.9514999999956</v>
      </c>
      <c r="K46">
        <v>0</v>
      </c>
      <c r="L46">
        <v>5184.2951999999941</v>
      </c>
      <c r="M46">
        <v>0</v>
      </c>
      <c r="N46">
        <v>3456.1967999999983</v>
      </c>
      <c r="O46">
        <v>2314.4174999999973</v>
      </c>
      <c r="P46">
        <v>3857.3624999999997</v>
      </c>
      <c r="Q46">
        <v>1666.3806000000018</v>
      </c>
      <c r="R46">
        <v>2684.7242999999976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40413.908359374997</v>
      </c>
      <c r="AA46">
        <v>0</v>
      </c>
      <c r="AB46">
        <v>0</v>
      </c>
      <c r="AC46">
        <v>75274.962938596364</v>
      </c>
      <c r="AD46">
        <v>0</v>
      </c>
      <c r="AE46">
        <v>0</v>
      </c>
      <c r="AF46">
        <v>0</v>
      </c>
      <c r="AG46">
        <v>114400</v>
      </c>
      <c r="AH46">
        <v>0</v>
      </c>
      <c r="AI46">
        <v>0</v>
      </c>
      <c r="AJ46">
        <v>0</v>
      </c>
      <c r="AK46">
        <v>29440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687094.89195186493</v>
      </c>
      <c r="AU46">
        <v>139018.19969797134</v>
      </c>
      <c r="AV46">
        <v>143840</v>
      </c>
      <c r="AW46">
        <v>68819.211020442963</v>
      </c>
      <c r="AX46">
        <v>969953.09164983628</v>
      </c>
      <c r="AY46">
        <v>940513.09164983628</v>
      </c>
      <c r="AZ46">
        <v>3750</v>
      </c>
      <c r="BA46">
        <v>881250</v>
      </c>
      <c r="BB46">
        <v>0</v>
      </c>
      <c r="BC46">
        <v>0</v>
      </c>
      <c r="BD46">
        <v>969953.09164983628</v>
      </c>
      <c r="BE46">
        <v>969953.09164983639</v>
      </c>
      <c r="BF46">
        <v>0</v>
      </c>
      <c r="BG46">
        <v>910690</v>
      </c>
      <c r="BH46">
        <v>766850</v>
      </c>
      <c r="BI46">
        <v>826113.09164983628</v>
      </c>
      <c r="BJ46">
        <v>3515.3748580844099</v>
      </c>
      <c r="BK46">
        <v>3367.722275995392</v>
      </c>
      <c r="BL46">
        <v>4.3843455602459509E-2</v>
      </c>
      <c r="BM46">
        <v>0</v>
      </c>
      <c r="BN46">
        <v>0</v>
      </c>
      <c r="BO46">
        <v>969953.09164983628</v>
      </c>
      <c r="BP46">
        <v>4002.1833687227077</v>
      </c>
      <c r="BQ46" t="s">
        <v>142</v>
      </c>
      <c r="BR46">
        <v>4127.4599644673881</v>
      </c>
      <c r="BS46">
        <v>5.0903332463963613E-2</v>
      </c>
      <c r="BT46">
        <v>-4466.6760937499985</v>
      </c>
      <c r="BU46">
        <v>965486.41555608623</v>
      </c>
      <c r="BV46">
        <v>0</v>
      </c>
      <c r="BW46">
        <v>965486.41555608623</v>
      </c>
      <c r="BY46">
        <v>0</v>
      </c>
      <c r="BZ46">
        <v>235</v>
      </c>
      <c r="CA46">
        <v>0</v>
      </c>
      <c r="CB46">
        <v>0</v>
      </c>
      <c r="CH46" t="s">
        <v>205</v>
      </c>
      <c r="CI46">
        <v>3392</v>
      </c>
    </row>
    <row r="47" spans="1:87" x14ac:dyDescent="0.2">
      <c r="A47">
        <v>110404</v>
      </c>
      <c r="B47">
        <v>8263000</v>
      </c>
      <c r="C47" t="s">
        <v>187</v>
      </c>
      <c r="D47">
        <v>261</v>
      </c>
      <c r="E47">
        <v>261</v>
      </c>
      <c r="F47">
        <v>0</v>
      </c>
      <c r="G47">
        <v>763113.9012741989</v>
      </c>
      <c r="H47">
        <v>0</v>
      </c>
      <c r="I47">
        <v>0</v>
      </c>
      <c r="J47">
        <v>25458.592499999999</v>
      </c>
      <c r="K47">
        <v>0</v>
      </c>
      <c r="L47">
        <v>31681.803999999996</v>
      </c>
      <c r="M47">
        <v>0</v>
      </c>
      <c r="N47">
        <v>7344.4181999999719</v>
      </c>
      <c r="O47">
        <v>13115.032500000019</v>
      </c>
      <c r="P47">
        <v>7328.9887500000013</v>
      </c>
      <c r="Q47">
        <v>0</v>
      </c>
      <c r="R47">
        <v>2684.7242999999958</v>
      </c>
      <c r="S47">
        <v>1234.3560000000009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6191.0668125000038</v>
      </c>
      <c r="AA47">
        <v>0</v>
      </c>
      <c r="AB47">
        <v>0</v>
      </c>
      <c r="AC47">
        <v>95307.712649999899</v>
      </c>
      <c r="AD47">
        <v>0</v>
      </c>
      <c r="AE47">
        <v>8406.4786749999948</v>
      </c>
      <c r="AF47">
        <v>0</v>
      </c>
      <c r="AG47">
        <v>114400</v>
      </c>
      <c r="AH47">
        <v>0</v>
      </c>
      <c r="AI47">
        <v>0</v>
      </c>
      <c r="AJ47">
        <v>0</v>
      </c>
      <c r="AK47">
        <v>34816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763113.9012741989</v>
      </c>
      <c r="AU47">
        <v>198753.17438749989</v>
      </c>
      <c r="AV47">
        <v>149216</v>
      </c>
      <c r="AW47">
        <v>97524.113943467906</v>
      </c>
      <c r="AX47">
        <v>1111083.0756616988</v>
      </c>
      <c r="AY47">
        <v>1076267.0756616988</v>
      </c>
      <c r="AZ47">
        <v>3750</v>
      </c>
      <c r="BA47">
        <v>978750</v>
      </c>
      <c r="BB47">
        <v>0</v>
      </c>
      <c r="BC47">
        <v>0</v>
      </c>
      <c r="BD47">
        <v>1111083.0756616988</v>
      </c>
      <c r="BE47">
        <v>1111083.0756616988</v>
      </c>
      <c r="BF47">
        <v>0</v>
      </c>
      <c r="BG47">
        <v>1013566</v>
      </c>
      <c r="BH47">
        <v>864350</v>
      </c>
      <c r="BI47">
        <v>961867.07566169882</v>
      </c>
      <c r="BJ47">
        <v>3685.3144661367769</v>
      </c>
      <c r="BK47">
        <v>3299.902233291833</v>
      </c>
      <c r="BL47">
        <v>0.11679504591276152</v>
      </c>
      <c r="BM47">
        <v>0</v>
      </c>
      <c r="BN47">
        <v>0</v>
      </c>
      <c r="BO47">
        <v>1111083.0756616988</v>
      </c>
      <c r="BP47">
        <v>4123.6286423819874</v>
      </c>
      <c r="BQ47" t="s">
        <v>142</v>
      </c>
      <c r="BR47">
        <v>4257.0232783973133</v>
      </c>
      <c r="BS47">
        <v>0.10670418021253725</v>
      </c>
      <c r="BT47">
        <v>-4499.7427250000001</v>
      </c>
      <c r="BU47">
        <v>1106583.3329366988</v>
      </c>
      <c r="BV47">
        <v>0</v>
      </c>
      <c r="BW47">
        <v>1106583.3329366988</v>
      </c>
      <c r="BY47">
        <v>0</v>
      </c>
      <c r="BZ47">
        <v>261</v>
      </c>
      <c r="CA47">
        <v>0</v>
      </c>
      <c r="CB47">
        <v>0</v>
      </c>
      <c r="CH47" t="s">
        <v>154</v>
      </c>
      <c r="CI47">
        <v>2112</v>
      </c>
    </row>
    <row r="48" spans="1:87" x14ac:dyDescent="0.2">
      <c r="A48">
        <v>110405</v>
      </c>
      <c r="B48">
        <v>8263003</v>
      </c>
      <c r="C48" t="s">
        <v>188</v>
      </c>
      <c r="D48">
        <v>24</v>
      </c>
      <c r="E48">
        <v>24</v>
      </c>
      <c r="F48">
        <v>0</v>
      </c>
      <c r="G48">
        <v>70171.393220615995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3505.5710399999912</v>
      </c>
      <c r="AD48">
        <v>0</v>
      </c>
      <c r="AE48">
        <v>0</v>
      </c>
      <c r="AF48">
        <v>0</v>
      </c>
      <c r="AG48">
        <v>114400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70171.393220615995</v>
      </c>
      <c r="AU48">
        <v>3505.5710399999912</v>
      </c>
      <c r="AV48">
        <v>114400</v>
      </c>
      <c r="AW48">
        <v>4384.3626968246353</v>
      </c>
      <c r="AX48">
        <v>188076.96426061599</v>
      </c>
      <c r="AY48">
        <v>188076.96426061599</v>
      </c>
      <c r="AZ48">
        <v>3750</v>
      </c>
      <c r="BA48">
        <v>90000</v>
      </c>
      <c r="BB48">
        <v>0</v>
      </c>
      <c r="BC48">
        <v>0</v>
      </c>
      <c r="BD48">
        <v>188076.96426061599</v>
      </c>
      <c r="BE48">
        <v>188076.96426061599</v>
      </c>
      <c r="BF48">
        <v>0</v>
      </c>
      <c r="BG48">
        <v>90000</v>
      </c>
      <c r="BH48">
        <v>-24400</v>
      </c>
      <c r="BI48">
        <v>73676.96426061599</v>
      </c>
      <c r="BJ48">
        <v>3069.8735108589995</v>
      </c>
      <c r="BK48">
        <v>4628.1791321969422</v>
      </c>
      <c r="BL48">
        <v>-0.33669950467069182</v>
      </c>
      <c r="BM48">
        <v>0.34169950467069182</v>
      </c>
      <c r="BN48">
        <v>37954.716407974265</v>
      </c>
      <c r="BO48">
        <v>226031.68066859024</v>
      </c>
      <c r="BP48">
        <v>9417.986694524594</v>
      </c>
      <c r="BQ48" t="s">
        <v>142</v>
      </c>
      <c r="BR48">
        <v>9417.986694524594</v>
      </c>
      <c r="BS48">
        <v>-9.0247872351434721E-2</v>
      </c>
      <c r="BT48">
        <v>-268.76639999999998</v>
      </c>
      <c r="BU48">
        <v>225762.91426859025</v>
      </c>
      <c r="BV48">
        <v>0</v>
      </c>
      <c r="BW48">
        <v>225762.91426859025</v>
      </c>
      <c r="BY48">
        <v>0</v>
      </c>
      <c r="BZ48">
        <v>24</v>
      </c>
      <c r="CA48">
        <v>0</v>
      </c>
      <c r="CB48">
        <v>0</v>
      </c>
      <c r="CH48" t="s">
        <v>190</v>
      </c>
      <c r="CI48">
        <v>3005</v>
      </c>
    </row>
    <row r="49" spans="1:87" x14ac:dyDescent="0.2">
      <c r="A49">
        <v>110406</v>
      </c>
      <c r="B49">
        <v>8263004</v>
      </c>
      <c r="C49" t="s">
        <v>189</v>
      </c>
      <c r="D49">
        <v>21</v>
      </c>
      <c r="E49">
        <v>21</v>
      </c>
      <c r="F49">
        <v>0</v>
      </c>
      <c r="G49">
        <v>61399.96906803899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216.0122999999999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4182.7836272727309</v>
      </c>
      <c r="AD49">
        <v>0</v>
      </c>
      <c r="AE49">
        <v>0</v>
      </c>
      <c r="AF49">
        <v>0</v>
      </c>
      <c r="AG49">
        <v>114400</v>
      </c>
      <c r="AH49">
        <v>17495.327102803738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61399.96906803899</v>
      </c>
      <c r="AU49">
        <v>4398.7959272727312</v>
      </c>
      <c r="AV49">
        <v>131895.32710280374</v>
      </c>
      <c r="AW49">
        <v>4424.6563149942886</v>
      </c>
      <c r="AX49">
        <v>197694.09209811548</v>
      </c>
      <c r="AY49">
        <v>197694.09209811548</v>
      </c>
      <c r="AZ49">
        <v>3750</v>
      </c>
      <c r="BA49">
        <v>78750</v>
      </c>
      <c r="BB49">
        <v>0</v>
      </c>
      <c r="BC49">
        <v>0</v>
      </c>
      <c r="BD49">
        <v>197694.09209811548</v>
      </c>
      <c r="BE49">
        <v>197694.09209811548</v>
      </c>
      <c r="BF49">
        <v>0</v>
      </c>
      <c r="BG49">
        <v>78750</v>
      </c>
      <c r="BH49">
        <v>-53145.327102803742</v>
      </c>
      <c r="BI49">
        <v>65798.764995311736</v>
      </c>
      <c r="BJ49">
        <v>3133.2745235862731</v>
      </c>
      <c r="BK49">
        <v>3209.7474557335877</v>
      </c>
      <c r="BL49">
        <v>-2.3825217778648176E-2</v>
      </c>
      <c r="BM49">
        <v>2.8825217778648177E-2</v>
      </c>
      <c r="BN49">
        <v>1942.9550579456338</v>
      </c>
      <c r="BO49">
        <v>199637.0471560611</v>
      </c>
      <c r="BP49">
        <v>9506.5260550505282</v>
      </c>
      <c r="BQ49" t="s">
        <v>142</v>
      </c>
      <c r="BR49">
        <v>9506.5260550505282</v>
      </c>
      <c r="BS49">
        <v>-6.3920596424139942E-2</v>
      </c>
      <c r="BT49">
        <v>-242.91159999999996</v>
      </c>
      <c r="BU49">
        <v>199394.13555606111</v>
      </c>
      <c r="BV49">
        <v>0</v>
      </c>
      <c r="BW49">
        <v>199394.13555606111</v>
      </c>
      <c r="BY49">
        <v>0</v>
      </c>
      <c r="BZ49">
        <v>21</v>
      </c>
      <c r="CA49">
        <v>0</v>
      </c>
      <c r="CB49">
        <v>0</v>
      </c>
      <c r="CH49" t="s">
        <v>164</v>
      </c>
      <c r="CI49">
        <v>2299</v>
      </c>
    </row>
    <row r="50" spans="1:87" x14ac:dyDescent="0.2">
      <c r="A50">
        <v>110407</v>
      </c>
      <c r="B50">
        <v>8263005</v>
      </c>
      <c r="C50" t="s">
        <v>190</v>
      </c>
      <c r="D50">
        <v>34</v>
      </c>
      <c r="E50">
        <v>34</v>
      </c>
      <c r="F50">
        <v>0</v>
      </c>
      <c r="G50">
        <v>99409.473729205987</v>
      </c>
      <c r="H50">
        <v>0</v>
      </c>
      <c r="I50">
        <v>0</v>
      </c>
      <c r="J50">
        <v>462.88350000000071</v>
      </c>
      <c r="K50">
        <v>0</v>
      </c>
      <c r="L50">
        <v>2026.0463999999997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8868.2600714285691</v>
      </c>
      <c r="AD50">
        <v>0</v>
      </c>
      <c r="AE50">
        <v>0</v>
      </c>
      <c r="AF50">
        <v>0</v>
      </c>
      <c r="AG50">
        <v>114400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99409.473729205987</v>
      </c>
      <c r="AU50">
        <v>11357.18997142857</v>
      </c>
      <c r="AV50">
        <v>114400</v>
      </c>
      <c r="AW50">
        <v>8464.8819613110954</v>
      </c>
      <c r="AX50">
        <v>225166.66370063456</v>
      </c>
      <c r="AY50">
        <v>225166.66370063456</v>
      </c>
      <c r="AZ50">
        <v>3750</v>
      </c>
      <c r="BA50">
        <v>127500</v>
      </c>
      <c r="BB50">
        <v>0</v>
      </c>
      <c r="BC50">
        <v>0</v>
      </c>
      <c r="BD50">
        <v>225166.66370063456</v>
      </c>
      <c r="BE50">
        <v>225166.66370063456</v>
      </c>
      <c r="BF50">
        <v>0</v>
      </c>
      <c r="BG50">
        <v>127500</v>
      </c>
      <c r="BH50">
        <v>13100</v>
      </c>
      <c r="BI50">
        <v>110766.66370063456</v>
      </c>
      <c r="BJ50">
        <v>3257.8430500186632</v>
      </c>
      <c r="BK50">
        <v>4158.106975530276</v>
      </c>
      <c r="BL50">
        <v>-0.21650812035609154</v>
      </c>
      <c r="BM50">
        <v>0.22150812035609155</v>
      </c>
      <c r="BN50">
        <v>31315.851653234986</v>
      </c>
      <c r="BO50">
        <v>256482.51535386953</v>
      </c>
      <c r="BP50">
        <v>7543.6033927608687</v>
      </c>
      <c r="BQ50" t="s">
        <v>142</v>
      </c>
      <c r="BR50">
        <v>7543.6033927608687</v>
      </c>
      <c r="BS50">
        <v>-5.4154926618193988E-2</v>
      </c>
      <c r="BT50">
        <v>-380.75239999999997</v>
      </c>
      <c r="BU50">
        <v>256101.76295386953</v>
      </c>
      <c r="BV50">
        <v>0</v>
      </c>
      <c r="BW50">
        <v>256101.76295386953</v>
      </c>
      <c r="BY50">
        <v>0</v>
      </c>
      <c r="BZ50">
        <v>34</v>
      </c>
      <c r="CA50">
        <v>0</v>
      </c>
      <c r="CB50">
        <v>0</v>
      </c>
      <c r="CH50" t="s">
        <v>193</v>
      </c>
      <c r="CI50">
        <v>3066</v>
      </c>
    </row>
    <row r="51" spans="1:87" x14ac:dyDescent="0.2">
      <c r="A51">
        <v>110408</v>
      </c>
      <c r="B51">
        <v>8263006</v>
      </c>
      <c r="C51" t="s">
        <v>191</v>
      </c>
      <c r="D51">
        <v>31</v>
      </c>
      <c r="E51">
        <v>31</v>
      </c>
      <c r="F51">
        <v>0</v>
      </c>
      <c r="G51">
        <v>90638.049576628982</v>
      </c>
      <c r="H51">
        <v>0</v>
      </c>
      <c r="I51">
        <v>0</v>
      </c>
      <c r="J51">
        <v>0</v>
      </c>
      <c r="K51">
        <v>0</v>
      </c>
      <c r="L51">
        <v>744.04236666666657</v>
      </c>
      <c r="M51">
        <v>0</v>
      </c>
      <c r="N51">
        <v>216.01229999999975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6367.541146874999</v>
      </c>
      <c r="AD51">
        <v>0</v>
      </c>
      <c r="AE51">
        <v>0</v>
      </c>
      <c r="AF51">
        <v>0</v>
      </c>
      <c r="AG51">
        <v>114400</v>
      </c>
      <c r="AH51">
        <v>13445.482866043612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90638.049576628982</v>
      </c>
      <c r="AU51">
        <v>7327.5958135416649</v>
      </c>
      <c r="AV51">
        <v>127845.48286604362</v>
      </c>
      <c r="AW51">
        <v>6726.1288924922428</v>
      </c>
      <c r="AX51">
        <v>225811.12825621426</v>
      </c>
      <c r="AY51">
        <v>225811.12825621426</v>
      </c>
      <c r="AZ51">
        <v>3750</v>
      </c>
      <c r="BA51">
        <v>116250</v>
      </c>
      <c r="BB51">
        <v>0</v>
      </c>
      <c r="BC51">
        <v>0</v>
      </c>
      <c r="BD51">
        <v>225811.12825621426</v>
      </c>
      <c r="BE51">
        <v>225811.12825621426</v>
      </c>
      <c r="BF51">
        <v>0</v>
      </c>
      <c r="BG51">
        <v>116250</v>
      </c>
      <c r="BH51">
        <v>-11595.482866043618</v>
      </c>
      <c r="BI51">
        <v>97965.645390170641</v>
      </c>
      <c r="BJ51">
        <v>3160.1821093603435</v>
      </c>
      <c r="BK51">
        <v>3510.1598211117921</v>
      </c>
      <c r="BL51">
        <v>-9.9704209946941472E-2</v>
      </c>
      <c r="BM51">
        <v>0.10470420994694148</v>
      </c>
      <c r="BN51">
        <v>11393.383836567236</v>
      </c>
      <c r="BO51">
        <v>237204.51209278149</v>
      </c>
      <c r="BP51">
        <v>7651.7584546058542</v>
      </c>
      <c r="BQ51" t="s">
        <v>142</v>
      </c>
      <c r="BR51">
        <v>7651.7584546058542</v>
      </c>
      <c r="BS51">
        <v>-0.13452724867626453</v>
      </c>
      <c r="BT51">
        <v>-354.89759999999995</v>
      </c>
      <c r="BU51">
        <v>236849.61449278149</v>
      </c>
      <c r="BV51">
        <v>0</v>
      </c>
      <c r="BW51">
        <v>236849.61449278149</v>
      </c>
      <c r="BY51">
        <v>0</v>
      </c>
      <c r="BZ51">
        <v>31</v>
      </c>
      <c r="CA51">
        <v>0</v>
      </c>
      <c r="CB51">
        <v>0</v>
      </c>
      <c r="CH51" t="s">
        <v>200</v>
      </c>
      <c r="CI51">
        <v>3383</v>
      </c>
    </row>
    <row r="52" spans="1:87" x14ac:dyDescent="0.2">
      <c r="A52">
        <v>110439</v>
      </c>
      <c r="B52">
        <v>8263058</v>
      </c>
      <c r="C52" t="s">
        <v>192</v>
      </c>
      <c r="D52">
        <v>137.5</v>
      </c>
      <c r="E52">
        <v>137.5</v>
      </c>
      <c r="F52">
        <v>0</v>
      </c>
      <c r="G52">
        <v>402023.60699311248</v>
      </c>
      <c r="H52">
        <v>0</v>
      </c>
      <c r="I52">
        <v>0</v>
      </c>
      <c r="J52">
        <v>9734.1677205882188</v>
      </c>
      <c r="K52">
        <v>0</v>
      </c>
      <c r="L52">
        <v>15840.901999999998</v>
      </c>
      <c r="M52">
        <v>0</v>
      </c>
      <c r="N52">
        <v>5241.4749264705843</v>
      </c>
      <c r="O52">
        <v>4575.8908088235166</v>
      </c>
      <c r="P52">
        <v>0</v>
      </c>
      <c r="Q52">
        <v>0</v>
      </c>
      <c r="R52">
        <v>723.82272794117387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7566.8594375000002</v>
      </c>
      <c r="AA52">
        <v>0</v>
      </c>
      <c r="AB52">
        <v>0</v>
      </c>
      <c r="AC52">
        <v>42715.97174440301</v>
      </c>
      <c r="AD52">
        <v>0</v>
      </c>
      <c r="AE52">
        <v>0</v>
      </c>
      <c r="AF52">
        <v>0</v>
      </c>
      <c r="AG52">
        <v>114400</v>
      </c>
      <c r="AH52">
        <v>0</v>
      </c>
      <c r="AI52">
        <v>0</v>
      </c>
      <c r="AJ52">
        <v>0</v>
      </c>
      <c r="AK52">
        <v>10728.5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402023.60699311248</v>
      </c>
      <c r="AU52">
        <v>86399.089365726511</v>
      </c>
      <c r="AV52">
        <v>125128.5</v>
      </c>
      <c r="AW52">
        <v>44634.620894117601</v>
      </c>
      <c r="AX52">
        <v>613551.19635883905</v>
      </c>
      <c r="AY52">
        <v>602822.69635883905</v>
      </c>
      <c r="AZ52">
        <v>3750</v>
      </c>
      <c r="BA52">
        <v>515625</v>
      </c>
      <c r="BB52">
        <v>0</v>
      </c>
      <c r="BC52">
        <v>0</v>
      </c>
      <c r="BD52">
        <v>613551.19635883905</v>
      </c>
      <c r="BE52">
        <v>613551.19635883905</v>
      </c>
      <c r="BF52">
        <v>0</v>
      </c>
      <c r="BG52">
        <v>526353.5</v>
      </c>
      <c r="BH52">
        <v>401225</v>
      </c>
      <c r="BI52">
        <v>488422.69635883905</v>
      </c>
      <c r="BJ52">
        <v>3552.1650644279202</v>
      </c>
      <c r="BK52">
        <v>3581.2857033149548</v>
      </c>
      <c r="BL52">
        <v>-8.1313364248151408E-3</v>
      </c>
      <c r="BM52">
        <v>1.3131336424815142E-2</v>
      </c>
      <c r="BN52">
        <v>6466.2217679962896</v>
      </c>
      <c r="BO52">
        <v>620017.41812683537</v>
      </c>
      <c r="BP52">
        <v>4431.1921318315299</v>
      </c>
      <c r="BQ52" t="s">
        <v>142</v>
      </c>
      <c r="BR52">
        <v>4509.2175863769844</v>
      </c>
      <c r="BS52">
        <v>3.3857730871058589E-2</v>
      </c>
      <c r="BT52">
        <v>-2203.9924338235282</v>
      </c>
      <c r="BU52">
        <v>617813.42569301184</v>
      </c>
      <c r="BV52">
        <v>0</v>
      </c>
      <c r="BW52">
        <v>617813.42569301184</v>
      </c>
      <c r="BY52">
        <v>0</v>
      </c>
      <c r="BZ52">
        <v>137.5</v>
      </c>
      <c r="CA52">
        <v>0</v>
      </c>
      <c r="CB52">
        <v>0</v>
      </c>
      <c r="CH52" t="s">
        <v>194</v>
      </c>
      <c r="CI52">
        <v>3348</v>
      </c>
    </row>
    <row r="53" spans="1:87" x14ac:dyDescent="0.2">
      <c r="A53">
        <v>110443</v>
      </c>
      <c r="B53">
        <v>8263066</v>
      </c>
      <c r="C53" t="s">
        <v>193</v>
      </c>
      <c r="D53">
        <v>17</v>
      </c>
      <c r="E53">
        <v>17</v>
      </c>
      <c r="F53">
        <v>0</v>
      </c>
      <c r="G53">
        <v>49704.736864602994</v>
      </c>
      <c r="H53">
        <v>0</v>
      </c>
      <c r="I53">
        <v>0</v>
      </c>
      <c r="J53">
        <v>1851.534000000001</v>
      </c>
      <c r="K53">
        <v>0</v>
      </c>
      <c r="L53">
        <v>2304.1312000000012</v>
      </c>
      <c r="M53">
        <v>0</v>
      </c>
      <c r="N53">
        <v>216.01229999999995</v>
      </c>
      <c r="O53">
        <v>1542.9449999999986</v>
      </c>
      <c r="P53">
        <v>385.73624999999993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2078.9755222222198</v>
      </c>
      <c r="AA53">
        <v>0</v>
      </c>
      <c r="AB53">
        <v>0</v>
      </c>
      <c r="AC53">
        <v>6207.7820499999925</v>
      </c>
      <c r="AD53">
        <v>0</v>
      </c>
      <c r="AE53">
        <v>0</v>
      </c>
      <c r="AF53">
        <v>0</v>
      </c>
      <c r="AG53">
        <v>114400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49704.736864602994</v>
      </c>
      <c r="AU53">
        <v>14587.116322222213</v>
      </c>
      <c r="AV53">
        <v>114400</v>
      </c>
      <c r="AW53">
        <v>6470.7018570841165</v>
      </c>
      <c r="AX53">
        <v>178691.8531868252</v>
      </c>
      <c r="AY53">
        <v>178691.8531868252</v>
      </c>
      <c r="AZ53">
        <v>3750</v>
      </c>
      <c r="BA53">
        <v>63750</v>
      </c>
      <c r="BB53">
        <v>0</v>
      </c>
      <c r="BC53">
        <v>0</v>
      </c>
      <c r="BD53">
        <v>178691.8531868252</v>
      </c>
      <c r="BE53">
        <v>178691.85318682523</v>
      </c>
      <c r="BF53">
        <v>0</v>
      </c>
      <c r="BG53">
        <v>63750</v>
      </c>
      <c r="BH53">
        <v>-50650</v>
      </c>
      <c r="BI53">
        <v>64291.853186825203</v>
      </c>
      <c r="BJ53">
        <v>3781.8737168720709</v>
      </c>
      <c r="BK53">
        <v>3734.34169886361</v>
      </c>
      <c r="BL53">
        <v>1.2728352636537059E-2</v>
      </c>
      <c r="BM53">
        <v>0</v>
      </c>
      <c r="BN53">
        <v>0</v>
      </c>
      <c r="BO53">
        <v>178691.8531868252</v>
      </c>
      <c r="BP53">
        <v>10511.285481577954</v>
      </c>
      <c r="BQ53" t="s">
        <v>142</v>
      </c>
      <c r="BR53">
        <v>10511.285481577954</v>
      </c>
      <c r="BS53">
        <v>4.1342648062933751E-2</v>
      </c>
      <c r="BT53">
        <v>-343.61533333333318</v>
      </c>
      <c r="BU53">
        <v>178348.23785349188</v>
      </c>
      <c r="BV53">
        <v>0</v>
      </c>
      <c r="BW53">
        <v>178348.23785349188</v>
      </c>
      <c r="BY53">
        <v>0</v>
      </c>
      <c r="BZ53">
        <v>17</v>
      </c>
      <c r="CA53">
        <v>0</v>
      </c>
      <c r="CB53">
        <v>0</v>
      </c>
      <c r="CH53" t="s">
        <v>199</v>
      </c>
      <c r="CI53">
        <v>3379</v>
      </c>
    </row>
    <row r="54" spans="1:87" x14ac:dyDescent="0.2">
      <c r="A54">
        <v>110472</v>
      </c>
      <c r="B54">
        <v>8263348</v>
      </c>
      <c r="C54" t="s">
        <v>194</v>
      </c>
      <c r="D54">
        <v>408.5</v>
      </c>
      <c r="E54">
        <v>408.5</v>
      </c>
      <c r="F54">
        <v>0</v>
      </c>
      <c r="G54">
        <v>1194375.5887759014</v>
      </c>
      <c r="H54">
        <v>0</v>
      </c>
      <c r="I54">
        <v>0</v>
      </c>
      <c r="J54">
        <v>41106.067336956505</v>
      </c>
      <c r="K54">
        <v>0</v>
      </c>
      <c r="L54">
        <v>68748.351668408533</v>
      </c>
      <c r="M54">
        <v>0</v>
      </c>
      <c r="N54">
        <v>8801.5344180306911</v>
      </c>
      <c r="O54">
        <v>806.0013203324803</v>
      </c>
      <c r="P54">
        <v>403.00066016624072</v>
      </c>
      <c r="Q54">
        <v>5222.8885557544791</v>
      </c>
      <c r="R54">
        <v>51890.365003005194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22233.413564010985</v>
      </c>
      <c r="AA54">
        <v>0</v>
      </c>
      <c r="AB54">
        <v>0</v>
      </c>
      <c r="AC54">
        <v>168943.96240007199</v>
      </c>
      <c r="AD54">
        <v>0</v>
      </c>
      <c r="AE54">
        <v>0</v>
      </c>
      <c r="AF54">
        <v>0</v>
      </c>
      <c r="AG54">
        <v>114400</v>
      </c>
      <c r="AH54">
        <v>0</v>
      </c>
      <c r="AI54">
        <v>0</v>
      </c>
      <c r="AJ54">
        <v>85800</v>
      </c>
      <c r="AK54">
        <v>11056.14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1194375.5887759014</v>
      </c>
      <c r="AU54">
        <v>368155.58492673712</v>
      </c>
      <c r="AV54">
        <v>211256.14</v>
      </c>
      <c r="AW54">
        <v>172620.2064150571</v>
      </c>
      <c r="AX54">
        <v>1773787.3137026387</v>
      </c>
      <c r="AY54">
        <v>1676931.1737026388</v>
      </c>
      <c r="AZ54">
        <v>3750</v>
      </c>
      <c r="BA54">
        <v>1531875</v>
      </c>
      <c r="BB54">
        <v>0</v>
      </c>
      <c r="BC54">
        <v>0</v>
      </c>
      <c r="BD54">
        <v>1773787.3137026387</v>
      </c>
      <c r="BE54">
        <v>1773787.3137026383</v>
      </c>
      <c r="BF54">
        <v>0</v>
      </c>
      <c r="BG54">
        <v>1628731.14</v>
      </c>
      <c r="BH54">
        <v>1503275</v>
      </c>
      <c r="BI54">
        <v>1648331.1737026388</v>
      </c>
      <c r="BJ54">
        <v>4035.0824325645995</v>
      </c>
      <c r="BK54">
        <v>4011.948300681443</v>
      </c>
      <c r="BL54">
        <v>5.7663085736241997E-3</v>
      </c>
      <c r="BM54">
        <v>0</v>
      </c>
      <c r="BN54">
        <v>0</v>
      </c>
      <c r="BO54">
        <v>1773787.3137026387</v>
      </c>
      <c r="BP54">
        <v>4105.0946724666801</v>
      </c>
      <c r="BQ54" t="s">
        <v>142</v>
      </c>
      <c r="BR54">
        <v>4342.1966063712089</v>
      </c>
      <c r="BS54">
        <v>9.7039405804664192E-3</v>
      </c>
      <c r="BT54">
        <v>-9469.6471563488994</v>
      </c>
      <c r="BU54">
        <v>1764317.6665462898</v>
      </c>
      <c r="BV54">
        <v>0</v>
      </c>
      <c r="BW54">
        <v>1764317.6665462898</v>
      </c>
      <c r="BY54">
        <v>0</v>
      </c>
      <c r="BZ54">
        <v>408.5</v>
      </c>
      <c r="CA54">
        <v>0</v>
      </c>
      <c r="CB54">
        <v>0</v>
      </c>
      <c r="CH54" t="s">
        <v>192</v>
      </c>
      <c r="CI54">
        <v>3058</v>
      </c>
    </row>
    <row r="55" spans="1:87" x14ac:dyDescent="0.2">
      <c r="A55">
        <v>110476</v>
      </c>
      <c r="B55">
        <v>8263369</v>
      </c>
      <c r="C55" t="s">
        <v>195</v>
      </c>
      <c r="D55">
        <v>295</v>
      </c>
      <c r="E55">
        <v>295</v>
      </c>
      <c r="F55">
        <v>0</v>
      </c>
      <c r="G55">
        <v>862523.37500340492</v>
      </c>
      <c r="H55">
        <v>0</v>
      </c>
      <c r="I55">
        <v>0</v>
      </c>
      <c r="J55">
        <v>5091.7184999999936</v>
      </c>
      <c r="K55">
        <v>0</v>
      </c>
      <c r="L55">
        <v>6336.3607999999922</v>
      </c>
      <c r="M55">
        <v>0</v>
      </c>
      <c r="N55">
        <v>9288.5289000000139</v>
      </c>
      <c r="O55">
        <v>13372.19</v>
      </c>
      <c r="P55">
        <v>6557.5162499999997</v>
      </c>
      <c r="Q55">
        <v>3332.7611999999986</v>
      </c>
      <c r="R55">
        <v>6711.8107499999933</v>
      </c>
      <c r="S55">
        <v>3703.0680000000075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35051.443923295468</v>
      </c>
      <c r="AA55">
        <v>0</v>
      </c>
      <c r="AB55">
        <v>0</v>
      </c>
      <c r="AC55">
        <v>80482.907916666736</v>
      </c>
      <c r="AD55">
        <v>0</v>
      </c>
      <c r="AE55">
        <v>0</v>
      </c>
      <c r="AF55">
        <v>0</v>
      </c>
      <c r="AG55">
        <v>114400</v>
      </c>
      <c r="AH55">
        <v>0</v>
      </c>
      <c r="AI55">
        <v>0</v>
      </c>
      <c r="AJ55">
        <v>0</v>
      </c>
      <c r="AK55">
        <v>5548.8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862523.37500340492</v>
      </c>
      <c r="AU55">
        <v>169928.30623996223</v>
      </c>
      <c r="AV55">
        <v>119948.8</v>
      </c>
      <c r="AW55">
        <v>90190.209462636238</v>
      </c>
      <c r="AX55">
        <v>1152400.4812433671</v>
      </c>
      <c r="AY55">
        <v>1146851.681243367</v>
      </c>
      <c r="AZ55">
        <v>3750</v>
      </c>
      <c r="BA55">
        <v>1106250</v>
      </c>
      <c r="BB55">
        <v>0</v>
      </c>
      <c r="BC55">
        <v>0</v>
      </c>
      <c r="BD55">
        <v>1152400.4812433671</v>
      </c>
      <c r="BE55">
        <v>1152400.4812433668</v>
      </c>
      <c r="BF55">
        <v>0</v>
      </c>
      <c r="BG55">
        <v>1111798.8</v>
      </c>
      <c r="BH55">
        <v>991850</v>
      </c>
      <c r="BI55">
        <v>1032451.681243367</v>
      </c>
      <c r="BJ55">
        <v>3499.8362076046342</v>
      </c>
      <c r="BK55">
        <v>3261.0442290196852</v>
      </c>
      <c r="BL55">
        <v>7.3225617874165774E-2</v>
      </c>
      <c r="BM55">
        <v>0</v>
      </c>
      <c r="BN55">
        <v>0</v>
      </c>
      <c r="BO55">
        <v>1152400.4812433671</v>
      </c>
      <c r="BP55">
        <v>3887.6328177741257</v>
      </c>
      <c r="BQ55" t="s">
        <v>142</v>
      </c>
      <c r="BR55">
        <v>3906.4423092995494</v>
      </c>
      <c r="BS55">
        <v>6.5900283700766282E-2</v>
      </c>
      <c r="BT55">
        <v>-6356.8856875000001</v>
      </c>
      <c r="BU55">
        <v>1146043.5955558671</v>
      </c>
      <c r="BV55">
        <v>0</v>
      </c>
      <c r="BW55">
        <v>1146043.5955558671</v>
      </c>
      <c r="BY55">
        <v>0</v>
      </c>
      <c r="BZ55">
        <v>295</v>
      </c>
      <c r="CA55">
        <v>0</v>
      </c>
      <c r="CB55">
        <v>0</v>
      </c>
      <c r="CH55" t="s">
        <v>198</v>
      </c>
      <c r="CI55">
        <v>3378</v>
      </c>
    </row>
    <row r="56" spans="1:87" x14ac:dyDescent="0.2">
      <c r="A56">
        <v>134073</v>
      </c>
      <c r="B56">
        <v>8263376</v>
      </c>
      <c r="C56" t="s">
        <v>196</v>
      </c>
      <c r="D56">
        <v>408</v>
      </c>
      <c r="E56">
        <v>408</v>
      </c>
      <c r="F56">
        <v>0</v>
      </c>
      <c r="G56">
        <v>1192913.684750472</v>
      </c>
      <c r="H56">
        <v>0</v>
      </c>
      <c r="I56">
        <v>0</v>
      </c>
      <c r="J56">
        <v>10646.320499999991</v>
      </c>
      <c r="K56">
        <v>0</v>
      </c>
      <c r="L56">
        <v>16623.46363317073</v>
      </c>
      <c r="M56">
        <v>0</v>
      </c>
      <c r="N56">
        <v>3024.1722000000018</v>
      </c>
      <c r="O56">
        <v>2828.7325000000005</v>
      </c>
      <c r="P56">
        <v>1542.9449999999999</v>
      </c>
      <c r="Q56">
        <v>1666.3806</v>
      </c>
      <c r="R56">
        <v>1342.3621500000004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29176.131057627175</v>
      </c>
      <c r="AA56">
        <v>0</v>
      </c>
      <c r="AB56">
        <v>0</v>
      </c>
      <c r="AC56">
        <v>108510.5949086703</v>
      </c>
      <c r="AD56">
        <v>0</v>
      </c>
      <c r="AE56">
        <v>0</v>
      </c>
      <c r="AF56">
        <v>0</v>
      </c>
      <c r="AG56">
        <v>114400</v>
      </c>
      <c r="AH56">
        <v>0</v>
      </c>
      <c r="AI56">
        <v>0</v>
      </c>
      <c r="AJ56">
        <v>0</v>
      </c>
      <c r="AK56">
        <v>60416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1192913.684750472</v>
      </c>
      <c r="AU56">
        <v>175361.1025494682</v>
      </c>
      <c r="AV56">
        <v>174816</v>
      </c>
      <c r="AW56">
        <v>106162.10890555466</v>
      </c>
      <c r="AX56">
        <v>1543090.7872999401</v>
      </c>
      <c r="AY56">
        <v>1482674.7872999401</v>
      </c>
      <c r="AZ56">
        <v>3750</v>
      </c>
      <c r="BA56">
        <v>1530000</v>
      </c>
      <c r="BB56">
        <v>47325.21270005987</v>
      </c>
      <c r="BC56">
        <v>0</v>
      </c>
      <c r="BD56">
        <v>1590416</v>
      </c>
      <c r="BE56">
        <v>1590416</v>
      </c>
      <c r="BF56">
        <v>0</v>
      </c>
      <c r="BG56">
        <v>1590416</v>
      </c>
      <c r="BH56">
        <v>1415600</v>
      </c>
      <c r="BI56">
        <v>1415600</v>
      </c>
      <c r="BJ56">
        <v>3469.6078431372548</v>
      </c>
      <c r="BK56">
        <v>3133.2199606283148</v>
      </c>
      <c r="BL56">
        <v>0.10736171948856188</v>
      </c>
      <c r="BM56">
        <v>0</v>
      </c>
      <c r="BN56">
        <v>0</v>
      </c>
      <c r="BO56">
        <v>1590416</v>
      </c>
      <c r="BP56">
        <v>3750</v>
      </c>
      <c r="BQ56" t="s">
        <v>142</v>
      </c>
      <c r="BR56">
        <v>3898.0784313725489</v>
      </c>
      <c r="BS56">
        <v>9.3904689852100987E-2</v>
      </c>
      <c r="BT56">
        <v>-5899.7804677966114</v>
      </c>
      <c r="BU56">
        <v>1584516.2195322034</v>
      </c>
      <c r="BV56">
        <v>0</v>
      </c>
      <c r="BW56">
        <v>1584516.2195322034</v>
      </c>
      <c r="BY56">
        <v>0</v>
      </c>
      <c r="BZ56">
        <v>408</v>
      </c>
      <c r="CA56">
        <v>0</v>
      </c>
      <c r="CB56">
        <v>0</v>
      </c>
      <c r="CH56" t="s">
        <v>206</v>
      </c>
      <c r="CI56">
        <v>4702</v>
      </c>
    </row>
    <row r="57" spans="1:87" x14ac:dyDescent="0.2">
      <c r="A57">
        <v>110481</v>
      </c>
      <c r="B57">
        <v>8263377</v>
      </c>
      <c r="C57" t="s">
        <v>197</v>
      </c>
      <c r="D57">
        <v>194</v>
      </c>
      <c r="E57">
        <v>194</v>
      </c>
      <c r="F57">
        <v>0</v>
      </c>
      <c r="G57">
        <v>567218.76186664589</v>
      </c>
      <c r="H57">
        <v>0</v>
      </c>
      <c r="I57">
        <v>0</v>
      </c>
      <c r="J57">
        <v>16200.922500000035</v>
      </c>
      <c r="K57">
        <v>0</v>
      </c>
      <c r="L57">
        <v>26055.784165803107</v>
      </c>
      <c r="M57">
        <v>0</v>
      </c>
      <c r="N57">
        <v>3024.1721999999977</v>
      </c>
      <c r="O57">
        <v>10543.457499999999</v>
      </c>
      <c r="P57">
        <v>13115.032500000008</v>
      </c>
      <c r="Q57">
        <v>0</v>
      </c>
      <c r="R57">
        <v>22372.702500000036</v>
      </c>
      <c r="S57">
        <v>20366.873999999982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25748.363621764674</v>
      </c>
      <c r="AA57">
        <v>0</v>
      </c>
      <c r="AB57">
        <v>0</v>
      </c>
      <c r="AC57">
        <v>66674.586447058726</v>
      </c>
      <c r="AD57">
        <v>0</v>
      </c>
      <c r="AE57">
        <v>9324.5309499999839</v>
      </c>
      <c r="AF57">
        <v>0</v>
      </c>
      <c r="AG57">
        <v>114400</v>
      </c>
      <c r="AH57">
        <v>0</v>
      </c>
      <c r="AI57">
        <v>0</v>
      </c>
      <c r="AJ57">
        <v>0</v>
      </c>
      <c r="AK57">
        <v>4915.8599999999997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567218.76186664589</v>
      </c>
      <c r="AU57">
        <v>213426.42638462654</v>
      </c>
      <c r="AV57">
        <v>119315.86</v>
      </c>
      <c r="AW57">
        <v>88912.551189002901</v>
      </c>
      <c r="AX57">
        <v>899961.04825127241</v>
      </c>
      <c r="AY57">
        <v>895045.18825127243</v>
      </c>
      <c r="AZ57">
        <v>3750</v>
      </c>
      <c r="BA57">
        <v>727500</v>
      </c>
      <c r="BB57">
        <v>0</v>
      </c>
      <c r="BC57">
        <v>0</v>
      </c>
      <c r="BD57">
        <v>899961.04825127241</v>
      </c>
      <c r="BE57">
        <v>899961.0482512723</v>
      </c>
      <c r="BF57">
        <v>0</v>
      </c>
      <c r="BG57">
        <v>732415.86</v>
      </c>
      <c r="BH57">
        <v>613100</v>
      </c>
      <c r="BI57">
        <v>780645.18825127243</v>
      </c>
      <c r="BJ57">
        <v>4023.9442693364558</v>
      </c>
      <c r="BK57">
        <v>3694.0141896043497</v>
      </c>
      <c r="BL57">
        <v>8.9314784079766507E-2</v>
      </c>
      <c r="BM57">
        <v>0</v>
      </c>
      <c r="BN57">
        <v>0</v>
      </c>
      <c r="BO57">
        <v>899961.04825127241</v>
      </c>
      <c r="BP57">
        <v>4613.63499098594</v>
      </c>
      <c r="BQ57" t="s">
        <v>142</v>
      </c>
      <c r="BR57">
        <v>4638.9744755220227</v>
      </c>
      <c r="BS57">
        <v>7.2847783865616522E-2</v>
      </c>
      <c r="BT57">
        <v>-6600.5924952941186</v>
      </c>
      <c r="BU57">
        <v>893360.45575597824</v>
      </c>
      <c r="BV57">
        <v>0</v>
      </c>
      <c r="BW57">
        <v>893360.45575597824</v>
      </c>
      <c r="BY57">
        <v>0</v>
      </c>
      <c r="BZ57">
        <v>194</v>
      </c>
      <c r="CA57">
        <v>0</v>
      </c>
      <c r="CB57">
        <v>0</v>
      </c>
      <c r="CH57" t="s">
        <v>195</v>
      </c>
      <c r="CI57">
        <v>3369</v>
      </c>
    </row>
    <row r="58" spans="1:87" x14ac:dyDescent="0.2">
      <c r="A58">
        <v>110482</v>
      </c>
      <c r="B58">
        <v>8263378</v>
      </c>
      <c r="C58" t="s">
        <v>198</v>
      </c>
      <c r="D58">
        <v>357</v>
      </c>
      <c r="E58">
        <v>357</v>
      </c>
      <c r="F58">
        <v>0</v>
      </c>
      <c r="G58">
        <v>1043799.4741566628</v>
      </c>
      <c r="H58">
        <v>0</v>
      </c>
      <c r="I58">
        <v>0</v>
      </c>
      <c r="J58">
        <v>18515.340000000018</v>
      </c>
      <c r="K58">
        <v>0</v>
      </c>
      <c r="L58">
        <v>26182.753476923077</v>
      </c>
      <c r="M58">
        <v>0</v>
      </c>
      <c r="N58">
        <v>14256.811800000005</v>
      </c>
      <c r="O58">
        <v>11572.087499999978</v>
      </c>
      <c r="P58">
        <v>19672.54875000002</v>
      </c>
      <c r="Q58">
        <v>14580.830249999997</v>
      </c>
      <c r="R58">
        <v>10291.443149999992</v>
      </c>
      <c r="S58">
        <v>617.17799999999954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75892.321400000059</v>
      </c>
      <c r="AA58">
        <v>0</v>
      </c>
      <c r="AB58">
        <v>0</v>
      </c>
      <c r="AC58">
        <v>121555.08365472981</v>
      </c>
      <c r="AD58">
        <v>0</v>
      </c>
      <c r="AE58">
        <v>2322.1322249999953</v>
      </c>
      <c r="AF58">
        <v>0</v>
      </c>
      <c r="AG58">
        <v>114400</v>
      </c>
      <c r="AH58">
        <v>0</v>
      </c>
      <c r="AI58">
        <v>0</v>
      </c>
      <c r="AJ58">
        <v>0</v>
      </c>
      <c r="AK58">
        <v>8160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1043799.4741566628</v>
      </c>
      <c r="AU58">
        <v>315458.53020665294</v>
      </c>
      <c r="AV58">
        <v>122560</v>
      </c>
      <c r="AW58">
        <v>133787.74508627952</v>
      </c>
      <c r="AX58">
        <v>1481818.0043633156</v>
      </c>
      <c r="AY58">
        <v>1473658.0043633156</v>
      </c>
      <c r="AZ58">
        <v>3750</v>
      </c>
      <c r="BA58">
        <v>1338750</v>
      </c>
      <c r="BB58">
        <v>0</v>
      </c>
      <c r="BC58">
        <v>0</v>
      </c>
      <c r="BD58">
        <v>1481818.0043633156</v>
      </c>
      <c r="BE58">
        <v>1481818.0043633159</v>
      </c>
      <c r="BF58">
        <v>0</v>
      </c>
      <c r="BG58">
        <v>1346910</v>
      </c>
      <c r="BH58">
        <v>1224350</v>
      </c>
      <c r="BI58">
        <v>1359258.0043633156</v>
      </c>
      <c r="BJ58">
        <v>3807.4453903734334</v>
      </c>
      <c r="BK58">
        <v>3498.9917159700294</v>
      </c>
      <c r="BL58">
        <v>8.8155017056932641E-2</v>
      </c>
      <c r="BM58">
        <v>0</v>
      </c>
      <c r="BN58">
        <v>0</v>
      </c>
      <c r="BO58">
        <v>1481818.0043633156</v>
      </c>
      <c r="BP58">
        <v>4127.8935696451417</v>
      </c>
      <c r="BQ58" t="s">
        <v>142</v>
      </c>
      <c r="BR58">
        <v>4150.7507125022848</v>
      </c>
      <c r="BS58">
        <v>8.5202587284023856E-2</v>
      </c>
      <c r="BT58">
        <v>-9579.7665813084113</v>
      </c>
      <c r="BU58">
        <v>1472238.2377820073</v>
      </c>
      <c r="BV58">
        <v>0</v>
      </c>
      <c r="BW58">
        <v>1472238.2377820073</v>
      </c>
      <c r="BY58">
        <v>0</v>
      </c>
      <c r="BZ58">
        <v>357</v>
      </c>
      <c r="CA58">
        <v>0</v>
      </c>
      <c r="CB58">
        <v>0</v>
      </c>
      <c r="CH58" t="s">
        <v>165</v>
      </c>
      <c r="CI58">
        <v>2301</v>
      </c>
    </row>
    <row r="59" spans="1:87" x14ac:dyDescent="0.2">
      <c r="A59">
        <v>110483</v>
      </c>
      <c r="B59">
        <v>8263379</v>
      </c>
      <c r="C59" t="s">
        <v>199</v>
      </c>
      <c r="D59">
        <v>351</v>
      </c>
      <c r="E59">
        <v>351</v>
      </c>
      <c r="F59">
        <v>0</v>
      </c>
      <c r="G59">
        <v>1026256.6258515089</v>
      </c>
      <c r="H59">
        <v>0</v>
      </c>
      <c r="I59">
        <v>0</v>
      </c>
      <c r="J59">
        <v>14349.388499999995</v>
      </c>
      <c r="K59">
        <v>0</v>
      </c>
      <c r="L59">
        <v>30842.162969491525</v>
      </c>
      <c r="M59">
        <v>0</v>
      </c>
      <c r="N59">
        <v>19873.13159999999</v>
      </c>
      <c r="O59">
        <v>1800.1024999999959</v>
      </c>
      <c r="P59">
        <v>4628.8350000000009</v>
      </c>
      <c r="Q59">
        <v>19163.376899999992</v>
      </c>
      <c r="R59">
        <v>24609.972750000048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33899.165831622544</v>
      </c>
      <c r="AA59">
        <v>0</v>
      </c>
      <c r="AB59">
        <v>0</v>
      </c>
      <c r="AC59">
        <v>102095.97898499985</v>
      </c>
      <c r="AD59">
        <v>0</v>
      </c>
      <c r="AE59">
        <v>0</v>
      </c>
      <c r="AF59">
        <v>0</v>
      </c>
      <c r="AG59">
        <v>114400</v>
      </c>
      <c r="AH59">
        <v>0</v>
      </c>
      <c r="AI59">
        <v>0</v>
      </c>
      <c r="AJ59">
        <v>0</v>
      </c>
      <c r="AK59">
        <v>7670.4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1026256.6258515089</v>
      </c>
      <c r="AU59">
        <v>251262.11503611394</v>
      </c>
      <c r="AV59">
        <v>122070.39999999999</v>
      </c>
      <c r="AW59">
        <v>124061.93337120861</v>
      </c>
      <c r="AX59">
        <v>1399589.1408876227</v>
      </c>
      <c r="AY59">
        <v>1391918.7408876228</v>
      </c>
      <c r="AZ59">
        <v>3750</v>
      </c>
      <c r="BA59">
        <v>1316250</v>
      </c>
      <c r="BB59">
        <v>0</v>
      </c>
      <c r="BC59">
        <v>0</v>
      </c>
      <c r="BD59">
        <v>1399589.1408876227</v>
      </c>
      <c r="BE59">
        <v>1399589.1408876227</v>
      </c>
      <c r="BF59">
        <v>0</v>
      </c>
      <c r="BG59">
        <v>1323920.3999999999</v>
      </c>
      <c r="BH59">
        <v>1201850</v>
      </c>
      <c r="BI59">
        <v>1277518.7408876228</v>
      </c>
      <c r="BJ59">
        <v>3639.65453244337</v>
      </c>
      <c r="BK59">
        <v>3554.7097878787608</v>
      </c>
      <c r="BL59">
        <v>2.3896393695559372E-2</v>
      </c>
      <c r="BM59">
        <v>0</v>
      </c>
      <c r="BN59">
        <v>0</v>
      </c>
      <c r="BO59">
        <v>1399589.1408876227</v>
      </c>
      <c r="BP59">
        <v>3965.5804583692957</v>
      </c>
      <c r="BQ59" t="s">
        <v>142</v>
      </c>
      <c r="BR59">
        <v>3987.433449822287</v>
      </c>
      <c r="BS59">
        <v>2.1377802592996487E-2</v>
      </c>
      <c r="BT59">
        <v>-8665.0645003311292</v>
      </c>
      <c r="BU59">
        <v>1390924.0763872915</v>
      </c>
      <c r="BV59">
        <v>0</v>
      </c>
      <c r="BW59">
        <v>1390924.0763872915</v>
      </c>
      <c r="BY59">
        <v>0</v>
      </c>
      <c r="BZ59">
        <v>351</v>
      </c>
      <c r="CA59">
        <v>0</v>
      </c>
      <c r="CB59">
        <v>0</v>
      </c>
      <c r="CH59" t="s">
        <v>191</v>
      </c>
      <c r="CI59">
        <v>3006</v>
      </c>
    </row>
    <row r="60" spans="1:87" x14ac:dyDescent="0.2">
      <c r="A60">
        <v>134318</v>
      </c>
      <c r="B60">
        <v>8263383</v>
      </c>
      <c r="C60" t="s">
        <v>200</v>
      </c>
      <c r="D60">
        <v>399</v>
      </c>
      <c r="E60">
        <v>399</v>
      </c>
      <c r="F60">
        <v>0</v>
      </c>
      <c r="G60">
        <v>1166599.4122927408</v>
      </c>
      <c r="H60">
        <v>0</v>
      </c>
      <c r="I60">
        <v>0</v>
      </c>
      <c r="J60">
        <v>22218.407999999952</v>
      </c>
      <c r="K60">
        <v>0</v>
      </c>
      <c r="L60">
        <v>29566.421411650481</v>
      </c>
      <c r="M60">
        <v>0</v>
      </c>
      <c r="N60">
        <v>14904.848700000026</v>
      </c>
      <c r="O60">
        <v>15943.76500000001</v>
      </c>
      <c r="P60">
        <v>5400.3074999999972</v>
      </c>
      <c r="Q60">
        <v>7498.7126999999964</v>
      </c>
      <c r="R60">
        <v>13423.621499999994</v>
      </c>
      <c r="S60">
        <v>617.17799999999977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49292.684335714213</v>
      </c>
      <c r="AA60">
        <v>0</v>
      </c>
      <c r="AB60">
        <v>0</v>
      </c>
      <c r="AC60">
        <v>158214.43223282203</v>
      </c>
      <c r="AD60">
        <v>0</v>
      </c>
      <c r="AE60">
        <v>54.003074999992123</v>
      </c>
      <c r="AF60">
        <v>0</v>
      </c>
      <c r="AG60">
        <v>114400</v>
      </c>
      <c r="AH60">
        <v>0</v>
      </c>
      <c r="AI60">
        <v>0</v>
      </c>
      <c r="AJ60">
        <v>0</v>
      </c>
      <c r="AK60">
        <v>13926.399999999994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1166599.4122927408</v>
      </c>
      <c r="AU60">
        <v>317134.38245518669</v>
      </c>
      <c r="AV60">
        <v>128326.39999999999</v>
      </c>
      <c r="AW60">
        <v>151332.81023880962</v>
      </c>
      <c r="AX60">
        <v>1612060.1947479274</v>
      </c>
      <c r="AY60">
        <v>1598133.7947479275</v>
      </c>
      <c r="AZ60">
        <v>3750</v>
      </c>
      <c r="BA60">
        <v>1496250</v>
      </c>
      <c r="BB60">
        <v>0</v>
      </c>
      <c r="BC60">
        <v>0</v>
      </c>
      <c r="BD60">
        <v>1612060.1947479274</v>
      </c>
      <c r="BE60">
        <v>1612060.1947479274</v>
      </c>
      <c r="BF60">
        <v>0</v>
      </c>
      <c r="BG60">
        <v>1510176.4</v>
      </c>
      <c r="BH60">
        <v>1381850</v>
      </c>
      <c r="BI60">
        <v>1483733.7947479275</v>
      </c>
      <c r="BJ60">
        <v>3718.6310645311464</v>
      </c>
      <c r="BK60">
        <v>3448.7676747270634</v>
      </c>
      <c r="BL60">
        <v>7.824922269530378E-2</v>
      </c>
      <c r="BM60">
        <v>0</v>
      </c>
      <c r="BN60">
        <v>0</v>
      </c>
      <c r="BO60">
        <v>1612060.1947479274</v>
      </c>
      <c r="BP60">
        <v>4005.3478565110963</v>
      </c>
      <c r="BQ60" t="s">
        <v>142</v>
      </c>
      <c r="BR60">
        <v>4040.2511146564598</v>
      </c>
      <c r="BS60">
        <v>7.4650034642856689E-2</v>
      </c>
      <c r="BT60">
        <v>-8747.7058428571418</v>
      </c>
      <c r="BU60">
        <v>1603312.4889050701</v>
      </c>
      <c r="BV60">
        <v>0</v>
      </c>
      <c r="BW60">
        <v>1603312.4889050701</v>
      </c>
      <c r="BY60">
        <v>0</v>
      </c>
      <c r="BZ60">
        <v>399</v>
      </c>
      <c r="CA60">
        <v>0</v>
      </c>
      <c r="CB60">
        <v>0</v>
      </c>
      <c r="CH60" t="s">
        <v>176</v>
      </c>
      <c r="CI60">
        <v>2327</v>
      </c>
    </row>
    <row r="61" spans="1:87" x14ac:dyDescent="0.2">
      <c r="A61">
        <v>134423</v>
      </c>
      <c r="B61">
        <v>8263384</v>
      </c>
      <c r="C61" t="s">
        <v>201</v>
      </c>
      <c r="D61">
        <v>96</v>
      </c>
      <c r="E61">
        <v>96</v>
      </c>
      <c r="F61">
        <v>0</v>
      </c>
      <c r="G61">
        <v>280685.57288246398</v>
      </c>
      <c r="H61">
        <v>0</v>
      </c>
      <c r="I61">
        <v>0</v>
      </c>
      <c r="J61">
        <v>5091.7184999999845</v>
      </c>
      <c r="K61">
        <v>0</v>
      </c>
      <c r="L61">
        <v>6336.3607999999813</v>
      </c>
      <c r="M61">
        <v>0</v>
      </c>
      <c r="N61">
        <v>1746.2889094736845</v>
      </c>
      <c r="O61">
        <v>3638.101894736852</v>
      </c>
      <c r="P61">
        <v>0</v>
      </c>
      <c r="Q61">
        <v>0</v>
      </c>
      <c r="R61">
        <v>452.16409263157954</v>
      </c>
      <c r="S61">
        <v>1247.3492210526333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3913.36568888889</v>
      </c>
      <c r="AA61">
        <v>0</v>
      </c>
      <c r="AB61">
        <v>0</v>
      </c>
      <c r="AC61">
        <v>27675.560842105246</v>
      </c>
      <c r="AD61">
        <v>0</v>
      </c>
      <c r="AE61">
        <v>0</v>
      </c>
      <c r="AF61">
        <v>0</v>
      </c>
      <c r="AG61">
        <v>114400</v>
      </c>
      <c r="AH61">
        <v>0</v>
      </c>
      <c r="AI61">
        <v>0</v>
      </c>
      <c r="AJ61">
        <v>0</v>
      </c>
      <c r="AK61">
        <v>1677.78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280685.57288246398</v>
      </c>
      <c r="AU61">
        <v>50100.909948888853</v>
      </c>
      <c r="AV61">
        <v>116077.78</v>
      </c>
      <c r="AW61">
        <v>28800.602801403813</v>
      </c>
      <c r="AX61">
        <v>446864.26283135288</v>
      </c>
      <c r="AY61">
        <v>445186.48283135286</v>
      </c>
      <c r="AZ61">
        <v>3750</v>
      </c>
      <c r="BA61">
        <v>360000</v>
      </c>
      <c r="BB61">
        <v>0</v>
      </c>
      <c r="BC61">
        <v>0</v>
      </c>
      <c r="BD61">
        <v>446864.26283135288</v>
      </c>
      <c r="BE61">
        <v>446864.26283135288</v>
      </c>
      <c r="BF61">
        <v>0</v>
      </c>
      <c r="BG61">
        <v>361677.78</v>
      </c>
      <c r="BH61">
        <v>245600.00000000003</v>
      </c>
      <c r="BI61">
        <v>330786.48283135286</v>
      </c>
      <c r="BJ61">
        <v>3445.6925294932589</v>
      </c>
      <c r="BK61">
        <v>3288.0894120938497</v>
      </c>
      <c r="BL61">
        <v>4.7931518169710557E-2</v>
      </c>
      <c r="BM61">
        <v>0</v>
      </c>
      <c r="BN61">
        <v>0</v>
      </c>
      <c r="BO61">
        <v>446864.26283135288</v>
      </c>
      <c r="BP61">
        <v>4637.3591961599259</v>
      </c>
      <c r="BQ61" t="s">
        <v>142</v>
      </c>
      <c r="BR61">
        <v>4654.8360711599262</v>
      </c>
      <c r="BS61">
        <v>3.7819422407460168E-2</v>
      </c>
      <c r="BT61">
        <v>-1509.3774596491232</v>
      </c>
      <c r="BU61">
        <v>445354.88537170377</v>
      </c>
      <c r="BV61">
        <v>0</v>
      </c>
      <c r="BW61">
        <v>445354.88537170377</v>
      </c>
      <c r="BY61">
        <v>0</v>
      </c>
      <c r="BZ61">
        <v>96</v>
      </c>
      <c r="CA61">
        <v>0</v>
      </c>
      <c r="CB61">
        <v>0</v>
      </c>
      <c r="CH61" t="s">
        <v>207</v>
      </c>
      <c r="CI61">
        <v>5406</v>
      </c>
    </row>
    <row r="62" spans="1:87" x14ac:dyDescent="0.2">
      <c r="A62">
        <v>135107</v>
      </c>
      <c r="B62">
        <v>8263389</v>
      </c>
      <c r="C62" t="s">
        <v>202</v>
      </c>
      <c r="D62">
        <v>386</v>
      </c>
      <c r="E62">
        <v>386</v>
      </c>
      <c r="F62">
        <v>0</v>
      </c>
      <c r="G62">
        <v>1128589.907631574</v>
      </c>
      <c r="H62">
        <v>0</v>
      </c>
      <c r="I62">
        <v>0</v>
      </c>
      <c r="J62">
        <v>16200.922500000002</v>
      </c>
      <c r="K62">
        <v>0</v>
      </c>
      <c r="L62">
        <v>21336.487652525248</v>
      </c>
      <c r="M62">
        <v>0</v>
      </c>
      <c r="N62">
        <v>1082.8668545454557</v>
      </c>
      <c r="O62">
        <v>773.47632467532435</v>
      </c>
      <c r="P62">
        <v>1546.9526493506507</v>
      </c>
      <c r="Q62">
        <v>835.35443064934975</v>
      </c>
      <c r="R62">
        <v>448.61626831168877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3815.9709215568805</v>
      </c>
      <c r="AA62">
        <v>0</v>
      </c>
      <c r="AB62">
        <v>0</v>
      </c>
      <c r="AC62">
        <v>107636.96534181837</v>
      </c>
      <c r="AD62">
        <v>0</v>
      </c>
      <c r="AE62">
        <v>0</v>
      </c>
      <c r="AF62">
        <v>0</v>
      </c>
      <c r="AG62">
        <v>114400</v>
      </c>
      <c r="AH62">
        <v>0</v>
      </c>
      <c r="AI62">
        <v>0</v>
      </c>
      <c r="AJ62">
        <v>0</v>
      </c>
      <c r="AK62">
        <v>7919.23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1128589.907631574</v>
      </c>
      <c r="AU62">
        <v>153677.61294343296</v>
      </c>
      <c r="AV62">
        <v>122319.23</v>
      </c>
      <c r="AW62">
        <v>102962.61935059927</v>
      </c>
      <c r="AX62">
        <v>1404586.7505750069</v>
      </c>
      <c r="AY62">
        <v>1396667.520575007</v>
      </c>
      <c r="AZ62">
        <v>3750</v>
      </c>
      <c r="BA62">
        <v>1447500</v>
      </c>
      <c r="BB62">
        <v>50832.479424993042</v>
      </c>
      <c r="BC62">
        <v>0</v>
      </c>
      <c r="BD62">
        <v>1455419.23</v>
      </c>
      <c r="BE62">
        <v>1455419.2300000002</v>
      </c>
      <c r="BF62">
        <v>0</v>
      </c>
      <c r="BG62">
        <v>1455419.23</v>
      </c>
      <c r="BH62">
        <v>1333100</v>
      </c>
      <c r="BI62">
        <v>1333100</v>
      </c>
      <c r="BJ62">
        <v>3453.6269430051811</v>
      </c>
      <c r="BK62">
        <v>3132.5603319418406</v>
      </c>
      <c r="BL62">
        <v>0.10249335273434776</v>
      </c>
      <c r="BM62">
        <v>0</v>
      </c>
      <c r="BN62">
        <v>0</v>
      </c>
      <c r="BO62">
        <v>1455419.23</v>
      </c>
      <c r="BP62">
        <v>3750</v>
      </c>
      <c r="BQ62" t="s">
        <v>142</v>
      </c>
      <c r="BR62">
        <v>3770.5161398963728</v>
      </c>
      <c r="BS62">
        <v>9.457137037324026E-2</v>
      </c>
      <c r="BT62">
        <v>-4646.8543360292397</v>
      </c>
      <c r="BU62">
        <v>1450772.3756639708</v>
      </c>
      <c r="BV62">
        <v>0</v>
      </c>
      <c r="BW62">
        <v>1450772.3756639708</v>
      </c>
      <c r="BY62">
        <v>0</v>
      </c>
      <c r="BZ62">
        <v>386</v>
      </c>
      <c r="CA62">
        <v>0</v>
      </c>
      <c r="CB62">
        <v>0</v>
      </c>
      <c r="CH62" t="s">
        <v>171</v>
      </c>
      <c r="CI62">
        <v>2320</v>
      </c>
    </row>
    <row r="63" spans="1:87" x14ac:dyDescent="0.2">
      <c r="A63">
        <v>135270</v>
      </c>
      <c r="B63">
        <v>8263390</v>
      </c>
      <c r="C63" t="s">
        <v>203</v>
      </c>
      <c r="D63">
        <v>386</v>
      </c>
      <c r="E63">
        <v>386</v>
      </c>
      <c r="F63">
        <v>0</v>
      </c>
      <c r="G63">
        <v>1128589.907631574</v>
      </c>
      <c r="H63">
        <v>0</v>
      </c>
      <c r="I63">
        <v>0</v>
      </c>
      <c r="J63">
        <v>13235.039333333338</v>
      </c>
      <c r="K63">
        <v>0</v>
      </c>
      <c r="L63">
        <v>33062.997888475838</v>
      </c>
      <c r="M63">
        <v>0</v>
      </c>
      <c r="N63">
        <v>1677.1989499999972</v>
      </c>
      <c r="O63">
        <v>1996.6654166666633</v>
      </c>
      <c r="P63">
        <v>2139.2843749999965</v>
      </c>
      <c r="Q63">
        <v>0</v>
      </c>
      <c r="R63">
        <v>134004.77324999997</v>
      </c>
      <c r="S63">
        <v>2738.2839999999951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44965.321589051026</v>
      </c>
      <c r="AA63">
        <v>0</v>
      </c>
      <c r="AB63">
        <v>0</v>
      </c>
      <c r="AC63">
        <v>127503.43904312981</v>
      </c>
      <c r="AD63">
        <v>0</v>
      </c>
      <c r="AE63">
        <v>0</v>
      </c>
      <c r="AF63">
        <v>0</v>
      </c>
      <c r="AG63">
        <v>114400</v>
      </c>
      <c r="AH63">
        <v>0</v>
      </c>
      <c r="AI63">
        <v>0</v>
      </c>
      <c r="AJ63">
        <v>0</v>
      </c>
      <c r="AK63">
        <v>83968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1128589.907631574</v>
      </c>
      <c r="AU63">
        <v>361323.00384565664</v>
      </c>
      <c r="AV63">
        <v>198368</v>
      </c>
      <c r="AW63">
        <v>168802.23371569987</v>
      </c>
      <c r="AX63">
        <v>1688280.9114772305</v>
      </c>
      <c r="AY63">
        <v>1604312.9114772305</v>
      </c>
      <c r="AZ63">
        <v>3750</v>
      </c>
      <c r="BA63">
        <v>1447500</v>
      </c>
      <c r="BB63">
        <v>0</v>
      </c>
      <c r="BC63">
        <v>0</v>
      </c>
      <c r="BD63">
        <v>1688280.9114772305</v>
      </c>
      <c r="BE63">
        <v>1688280.9114772307</v>
      </c>
      <c r="BF63">
        <v>0</v>
      </c>
      <c r="BG63">
        <v>1531468</v>
      </c>
      <c r="BH63">
        <v>1333100</v>
      </c>
      <c r="BI63">
        <v>1489912.9114772305</v>
      </c>
      <c r="BJ63">
        <v>3859.8780090083692</v>
      </c>
      <c r="BK63">
        <v>3865.4586877488696</v>
      </c>
      <c r="BL63">
        <v>-1.4437300179116423E-3</v>
      </c>
      <c r="BM63">
        <v>6.4437300179116426E-3</v>
      </c>
      <c r="BN63">
        <v>9614.4772611884691</v>
      </c>
      <c r="BO63">
        <v>1697895.3887384189</v>
      </c>
      <c r="BP63">
        <v>4181.1590381824326</v>
      </c>
      <c r="BQ63" t="s">
        <v>142</v>
      </c>
      <c r="BR63">
        <v>4398.6927169389091</v>
      </c>
      <c r="BS63">
        <v>3.264961459650717E-3</v>
      </c>
      <c r="BT63">
        <v>-15273.744953544756</v>
      </c>
      <c r="BU63">
        <v>1682621.6437848741</v>
      </c>
      <c r="BV63">
        <v>0</v>
      </c>
      <c r="BW63">
        <v>1682621.6437848741</v>
      </c>
      <c r="BY63">
        <v>0</v>
      </c>
      <c r="BZ63">
        <v>386</v>
      </c>
      <c r="CA63">
        <v>0</v>
      </c>
      <c r="CB63">
        <v>0</v>
      </c>
      <c r="CH63" t="s">
        <v>202</v>
      </c>
      <c r="CI63">
        <v>3389</v>
      </c>
    </row>
    <row r="64" spans="1:87" x14ac:dyDescent="0.2">
      <c r="A64">
        <v>135271</v>
      </c>
      <c r="B64">
        <v>8263391</v>
      </c>
      <c r="C64" t="s">
        <v>204</v>
      </c>
      <c r="D64">
        <v>1075.5</v>
      </c>
      <c r="E64">
        <v>1075.5</v>
      </c>
      <c r="F64">
        <v>0</v>
      </c>
      <c r="G64">
        <v>3144555.5586988539</v>
      </c>
      <c r="H64">
        <v>0</v>
      </c>
      <c r="I64">
        <v>0</v>
      </c>
      <c r="J64">
        <v>30585.092888705105</v>
      </c>
      <c r="K64">
        <v>0</v>
      </c>
      <c r="L64">
        <v>50367.746048780486</v>
      </c>
      <c r="M64">
        <v>0</v>
      </c>
      <c r="N64">
        <v>142932.87019799993</v>
      </c>
      <c r="O64">
        <v>526.80550714285584</v>
      </c>
      <c r="P64">
        <v>790.20826071428371</v>
      </c>
      <c r="Q64">
        <v>853.42492157142647</v>
      </c>
      <c r="R64">
        <v>3208.2455385000017</v>
      </c>
      <c r="S64">
        <v>632.16660857142824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139186.06733719772</v>
      </c>
      <c r="AA64">
        <v>0</v>
      </c>
      <c r="AB64">
        <v>0</v>
      </c>
      <c r="AC64">
        <v>302630.05791190767</v>
      </c>
      <c r="AD64">
        <v>0</v>
      </c>
      <c r="AE64">
        <v>0</v>
      </c>
      <c r="AF64">
        <v>0</v>
      </c>
      <c r="AG64">
        <v>114400</v>
      </c>
      <c r="AH64">
        <v>0</v>
      </c>
      <c r="AI64">
        <v>0</v>
      </c>
      <c r="AJ64">
        <v>57200</v>
      </c>
      <c r="AK64">
        <v>189440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3144555.5586988539</v>
      </c>
      <c r="AU64">
        <v>671712.68522109091</v>
      </c>
      <c r="AV64">
        <v>361040</v>
      </c>
      <c r="AW64">
        <v>337733.80460960965</v>
      </c>
      <c r="AX64">
        <v>4177308.2439199449</v>
      </c>
      <c r="AY64">
        <v>3930668.2439199449</v>
      </c>
      <c r="AZ64">
        <v>3750</v>
      </c>
      <c r="BA64">
        <v>4033125</v>
      </c>
      <c r="BB64">
        <v>102456.75608005514</v>
      </c>
      <c r="BC64">
        <v>0</v>
      </c>
      <c r="BD64">
        <v>4279765</v>
      </c>
      <c r="BE64">
        <v>4279765</v>
      </c>
      <c r="BF64">
        <v>0</v>
      </c>
      <c r="BG64">
        <v>4279765</v>
      </c>
      <c r="BH64">
        <v>3975925</v>
      </c>
      <c r="BI64">
        <v>3975925</v>
      </c>
      <c r="BJ64">
        <v>3696.8154346815436</v>
      </c>
      <c r="BK64">
        <v>3464.071424470123</v>
      </c>
      <c r="BL64">
        <v>6.718799403710965E-2</v>
      </c>
      <c r="BM64">
        <v>0</v>
      </c>
      <c r="BN64">
        <v>0</v>
      </c>
      <c r="BO64">
        <v>4279765</v>
      </c>
      <c r="BP64">
        <v>3750</v>
      </c>
      <c r="BQ64" t="s">
        <v>142</v>
      </c>
      <c r="BR64">
        <v>3979.3258949325896</v>
      </c>
      <c r="BS64">
        <v>5.6048464148955368E-2</v>
      </c>
      <c r="BT64">
        <v>-21563.472047802192</v>
      </c>
      <c r="BU64">
        <v>4258201.5279521979</v>
      </c>
      <c r="BV64">
        <v>0</v>
      </c>
      <c r="BW64">
        <v>4258201.5279521979</v>
      </c>
      <c r="BY64">
        <v>0</v>
      </c>
      <c r="BZ64">
        <v>1075.5</v>
      </c>
      <c r="CA64">
        <v>0</v>
      </c>
      <c r="CB64">
        <v>0</v>
      </c>
      <c r="CH64" t="s">
        <v>141</v>
      </c>
      <c r="CI64">
        <v>2000</v>
      </c>
    </row>
    <row r="65" spans="1:87" x14ac:dyDescent="0.2">
      <c r="A65">
        <v>135272</v>
      </c>
      <c r="B65">
        <v>8263392</v>
      </c>
      <c r="C65" t="s">
        <v>205</v>
      </c>
      <c r="D65">
        <v>599</v>
      </c>
      <c r="E65">
        <v>599</v>
      </c>
      <c r="F65">
        <v>0</v>
      </c>
      <c r="G65">
        <v>1751361.0224645408</v>
      </c>
      <c r="H65">
        <v>0</v>
      </c>
      <c r="I65">
        <v>0</v>
      </c>
      <c r="J65">
        <v>12034.97099999999</v>
      </c>
      <c r="K65">
        <v>0</v>
      </c>
      <c r="L65">
        <v>24604.131039728356</v>
      </c>
      <c r="M65">
        <v>0</v>
      </c>
      <c r="N65">
        <v>5616.3197999999957</v>
      </c>
      <c r="O65">
        <v>3343.0475000000051</v>
      </c>
      <c r="P65">
        <v>3857.3624999999884</v>
      </c>
      <c r="Q65">
        <v>833.19029999999998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64762.26187622804</v>
      </c>
      <c r="AA65">
        <v>0</v>
      </c>
      <c r="AB65">
        <v>0</v>
      </c>
      <c r="AC65">
        <v>90326.998735627407</v>
      </c>
      <c r="AD65">
        <v>0</v>
      </c>
      <c r="AE65">
        <v>0</v>
      </c>
      <c r="AF65">
        <v>0</v>
      </c>
      <c r="AG65">
        <v>114400</v>
      </c>
      <c r="AH65">
        <v>0</v>
      </c>
      <c r="AI65">
        <v>0</v>
      </c>
      <c r="AJ65">
        <v>0</v>
      </c>
      <c r="AK65">
        <v>70144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1751361.0224645408</v>
      </c>
      <c r="AU65">
        <v>205378.28275158379</v>
      </c>
      <c r="AV65">
        <v>184544</v>
      </c>
      <c r="AW65">
        <v>123489.37877755961</v>
      </c>
      <c r="AX65">
        <v>2141283.3052161243</v>
      </c>
      <c r="AY65">
        <v>2071139.3052161243</v>
      </c>
      <c r="AZ65">
        <v>3750</v>
      </c>
      <c r="BA65">
        <v>2246250</v>
      </c>
      <c r="BB65">
        <v>175110.69478387572</v>
      </c>
      <c r="BC65">
        <v>0</v>
      </c>
      <c r="BD65">
        <v>2316394</v>
      </c>
      <c r="BE65">
        <v>2316394</v>
      </c>
      <c r="BF65">
        <v>0</v>
      </c>
      <c r="BG65">
        <v>2316394</v>
      </c>
      <c r="BH65">
        <v>2131850</v>
      </c>
      <c r="BI65">
        <v>2131850</v>
      </c>
      <c r="BJ65">
        <v>3559.0150250417364</v>
      </c>
      <c r="BK65">
        <v>3170.6138039063444</v>
      </c>
      <c r="BL65">
        <v>0.12250032490770826</v>
      </c>
      <c r="BM65">
        <v>0</v>
      </c>
      <c r="BN65">
        <v>0</v>
      </c>
      <c r="BO65">
        <v>2316394</v>
      </c>
      <c r="BP65">
        <v>3750</v>
      </c>
      <c r="BQ65" t="s">
        <v>142</v>
      </c>
      <c r="BR65">
        <v>3867.1018363939902</v>
      </c>
      <c r="BS65">
        <v>0.10859949408510272</v>
      </c>
      <c r="BT65">
        <v>-9141.4253233791787</v>
      </c>
      <c r="BU65">
        <v>2307252.5746766208</v>
      </c>
      <c r="BV65">
        <v>0</v>
      </c>
      <c r="BW65">
        <v>2307252.5746766208</v>
      </c>
      <c r="BY65">
        <v>0</v>
      </c>
      <c r="BZ65">
        <v>599</v>
      </c>
      <c r="CA65">
        <v>0</v>
      </c>
      <c r="CB65">
        <v>0</v>
      </c>
      <c r="CH65" t="s">
        <v>177</v>
      </c>
      <c r="CI65">
        <v>2330</v>
      </c>
    </row>
    <row r="66" spans="1:87" x14ac:dyDescent="0.2">
      <c r="A66">
        <v>110517</v>
      </c>
      <c r="B66">
        <v>8264702</v>
      </c>
      <c r="C66" t="s">
        <v>206</v>
      </c>
      <c r="D66">
        <v>1425.5</v>
      </c>
      <c r="E66">
        <v>0</v>
      </c>
      <c r="F66">
        <v>1425.5</v>
      </c>
      <c r="G66">
        <v>0</v>
      </c>
      <c r="H66">
        <v>3595906.2738653664</v>
      </c>
      <c r="I66">
        <v>2571877.5549535565</v>
      </c>
      <c r="J66">
        <v>0</v>
      </c>
      <c r="K66">
        <v>112004.16377183938</v>
      </c>
      <c r="L66">
        <v>0</v>
      </c>
      <c r="M66">
        <v>362294.52920213388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65296.709144531247</v>
      </c>
      <c r="U66">
        <v>93211.833364932361</v>
      </c>
      <c r="V66">
        <v>89145.108497159381</v>
      </c>
      <c r="W66">
        <v>56173.915331036951</v>
      </c>
      <c r="X66">
        <v>143194.53759765625</v>
      </c>
      <c r="Y66">
        <v>19245.345853125</v>
      </c>
      <c r="Z66">
        <v>0</v>
      </c>
      <c r="AA66">
        <v>133562.58297825154</v>
      </c>
      <c r="AB66">
        <v>0</v>
      </c>
      <c r="AC66">
        <v>0</v>
      </c>
      <c r="AD66">
        <v>586442.32891476247</v>
      </c>
      <c r="AE66">
        <v>0</v>
      </c>
      <c r="AF66">
        <v>0</v>
      </c>
      <c r="AG66">
        <v>114400</v>
      </c>
      <c r="AH66">
        <v>0</v>
      </c>
      <c r="AI66">
        <v>0</v>
      </c>
      <c r="AJ66">
        <v>0</v>
      </c>
      <c r="AK66">
        <v>55488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6167783.8288189229</v>
      </c>
      <c r="AU66">
        <v>1660571.0546554283</v>
      </c>
      <c r="AV66">
        <v>169888</v>
      </c>
      <c r="AW66">
        <v>874336.28721474612</v>
      </c>
      <c r="AX66">
        <v>7998242.8834743509</v>
      </c>
      <c r="AY66">
        <v>7942754.8834743509</v>
      </c>
      <c r="AZ66">
        <v>5000</v>
      </c>
      <c r="BA66">
        <v>7127500</v>
      </c>
      <c r="BB66">
        <v>0</v>
      </c>
      <c r="BC66">
        <v>0</v>
      </c>
      <c r="BD66">
        <v>7998242.8834743509</v>
      </c>
      <c r="BE66">
        <v>0</v>
      </c>
      <c r="BF66">
        <v>7998242.8834743509</v>
      </c>
      <c r="BG66">
        <v>7182988</v>
      </c>
      <c r="BH66">
        <v>7013100</v>
      </c>
      <c r="BI66">
        <v>7828354.8834743509</v>
      </c>
      <c r="BJ66">
        <v>5491.6554777091205</v>
      </c>
      <c r="BK66">
        <v>4987.8958200762845</v>
      </c>
      <c r="BL66">
        <v>0.10099642731213491</v>
      </c>
      <c r="BM66">
        <v>0</v>
      </c>
      <c r="BN66">
        <v>0</v>
      </c>
      <c r="BO66">
        <v>7998242.8834743509</v>
      </c>
      <c r="BP66">
        <v>5571.9080206765002</v>
      </c>
      <c r="BQ66" t="s">
        <v>142</v>
      </c>
      <c r="BR66">
        <v>5610.8333100486507</v>
      </c>
      <c r="BS66">
        <v>9.6614805881313215E-2</v>
      </c>
      <c r="BT66">
        <v>0</v>
      </c>
      <c r="BU66">
        <v>7998242.8834743509</v>
      </c>
      <c r="BV66">
        <v>0</v>
      </c>
      <c r="BW66">
        <v>7998242.8834743509</v>
      </c>
      <c r="BY66">
        <v>0</v>
      </c>
      <c r="BZ66">
        <v>0</v>
      </c>
      <c r="CA66">
        <v>874.5</v>
      </c>
      <c r="CB66">
        <v>551</v>
      </c>
      <c r="CH66" t="s">
        <v>251</v>
      </c>
      <c r="CI66">
        <v>2306</v>
      </c>
    </row>
    <row r="67" spans="1:87" x14ac:dyDescent="0.2">
      <c r="A67">
        <v>110532</v>
      </c>
      <c r="B67">
        <v>8265406</v>
      </c>
      <c r="C67" t="s">
        <v>207</v>
      </c>
      <c r="D67">
        <v>1055</v>
      </c>
      <c r="E67">
        <v>0</v>
      </c>
      <c r="F67">
        <v>1055</v>
      </c>
      <c r="G67">
        <v>0</v>
      </c>
      <c r="H67">
        <v>2672771.9588478995</v>
      </c>
      <c r="I67">
        <v>1890400.0177063348</v>
      </c>
      <c r="J67">
        <v>0</v>
      </c>
      <c r="K67">
        <v>97668.4185</v>
      </c>
      <c r="L67">
        <v>0</v>
      </c>
      <c r="M67">
        <v>276281.13935130555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129358.04478136879</v>
      </c>
      <c r="U67">
        <v>7520.0968616920081</v>
      </c>
      <c r="V67">
        <v>17108.4782511882</v>
      </c>
      <c r="W67">
        <v>64617.128589353662</v>
      </c>
      <c r="X67">
        <v>119274.51298122635</v>
      </c>
      <c r="Y67">
        <v>0</v>
      </c>
      <c r="Z67">
        <v>0</v>
      </c>
      <c r="AA67">
        <v>20737.18080000002</v>
      </c>
      <c r="AB67">
        <v>0</v>
      </c>
      <c r="AC67">
        <v>0</v>
      </c>
      <c r="AD67">
        <v>350492.91539978544</v>
      </c>
      <c r="AE67">
        <v>0</v>
      </c>
      <c r="AF67">
        <v>0</v>
      </c>
      <c r="AG67">
        <v>114400</v>
      </c>
      <c r="AH67">
        <v>0</v>
      </c>
      <c r="AI67">
        <v>0</v>
      </c>
      <c r="AJ67">
        <v>0</v>
      </c>
      <c r="AK67">
        <v>47056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4563171.9765542345</v>
      </c>
      <c r="AU67">
        <v>1083057.9155159199</v>
      </c>
      <c r="AV67">
        <v>161456</v>
      </c>
      <c r="AW67">
        <v>603936.67658080941</v>
      </c>
      <c r="AX67">
        <v>5807685.8920701547</v>
      </c>
      <c r="AY67">
        <v>5760629.8920701547</v>
      </c>
      <c r="AZ67">
        <v>5000</v>
      </c>
      <c r="BA67">
        <v>5275000</v>
      </c>
      <c r="BB67">
        <v>0</v>
      </c>
      <c r="BC67">
        <v>0</v>
      </c>
      <c r="BD67">
        <v>5807685.8920701547</v>
      </c>
      <c r="BE67">
        <v>0</v>
      </c>
      <c r="BF67">
        <v>5807685.8920701547</v>
      </c>
      <c r="BG67">
        <v>5322056</v>
      </c>
      <c r="BH67">
        <v>5160600</v>
      </c>
      <c r="BI67">
        <v>5646229.8920701547</v>
      </c>
      <c r="BJ67">
        <v>5351.8766749480137</v>
      </c>
      <c r="BK67">
        <v>5135.9200236392498</v>
      </c>
      <c r="BL67">
        <v>4.2048289364860401E-2</v>
      </c>
      <c r="BM67">
        <v>0</v>
      </c>
      <c r="BN67">
        <v>0</v>
      </c>
      <c r="BO67">
        <v>5807685.8920701547</v>
      </c>
      <c r="BP67">
        <v>5460.31269390536</v>
      </c>
      <c r="BQ67" t="s">
        <v>142</v>
      </c>
      <c r="BR67">
        <v>5504.915537507256</v>
      </c>
      <c r="BS67">
        <v>4.0250009720336433E-2</v>
      </c>
      <c r="BT67">
        <v>0</v>
      </c>
      <c r="BU67">
        <v>5807685.8920701547</v>
      </c>
      <c r="BV67">
        <v>0</v>
      </c>
      <c r="BW67">
        <v>5807685.8920701547</v>
      </c>
      <c r="BY67">
        <v>0</v>
      </c>
      <c r="BZ67">
        <v>0</v>
      </c>
      <c r="CA67">
        <v>650</v>
      </c>
      <c r="CB67">
        <v>405</v>
      </c>
      <c r="CH67" t="s">
        <v>156</v>
      </c>
      <c r="CI67">
        <v>2122</v>
      </c>
    </row>
    <row r="68" spans="1:87" x14ac:dyDescent="0.2">
      <c r="A68">
        <v>143265</v>
      </c>
      <c r="B68">
        <v>8262003</v>
      </c>
      <c r="C68" t="s">
        <v>208</v>
      </c>
      <c r="D68">
        <v>393</v>
      </c>
      <c r="E68">
        <v>393</v>
      </c>
      <c r="F68">
        <v>0</v>
      </c>
      <c r="G68">
        <v>1149056.5639875869</v>
      </c>
      <c r="H68">
        <v>0</v>
      </c>
      <c r="I68">
        <v>0</v>
      </c>
      <c r="J68">
        <v>34253.378999999994</v>
      </c>
      <c r="K68">
        <v>0</v>
      </c>
      <c r="L68">
        <v>67302.426875675665</v>
      </c>
      <c r="M68">
        <v>0</v>
      </c>
      <c r="N68">
        <v>17064.971700000031</v>
      </c>
      <c r="O68">
        <v>34201.947499999958</v>
      </c>
      <c r="P68">
        <v>7714.7250000000022</v>
      </c>
      <c r="Q68">
        <v>2082.9757500000046</v>
      </c>
      <c r="R68">
        <v>4921.9945500000076</v>
      </c>
      <c r="S68">
        <v>6171.7799999999897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16735.534574107147</v>
      </c>
      <c r="AA68">
        <v>0</v>
      </c>
      <c r="AB68">
        <v>0</v>
      </c>
      <c r="AC68">
        <v>154042.10817110105</v>
      </c>
      <c r="AD68">
        <v>0</v>
      </c>
      <c r="AE68">
        <v>0</v>
      </c>
      <c r="AF68">
        <v>0</v>
      </c>
      <c r="AG68">
        <v>114400</v>
      </c>
      <c r="AH68">
        <v>0</v>
      </c>
      <c r="AI68">
        <v>0</v>
      </c>
      <c r="AJ68">
        <v>0</v>
      </c>
      <c r="AK68">
        <v>7526.67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1149056.5639875869</v>
      </c>
      <c r="AU68">
        <v>344491.84312088386</v>
      </c>
      <c r="AV68">
        <v>121926.67</v>
      </c>
      <c r="AW68">
        <v>164455.73021163407</v>
      </c>
      <c r="AX68">
        <v>1615475.0771084707</v>
      </c>
      <c r="AY68">
        <v>1607948.4071084708</v>
      </c>
      <c r="AZ68">
        <v>3750</v>
      </c>
      <c r="BA68">
        <v>1473750</v>
      </c>
      <c r="BB68">
        <v>0</v>
      </c>
      <c r="BC68">
        <v>0</v>
      </c>
      <c r="BD68">
        <v>1615475.0771084707</v>
      </c>
      <c r="BE68">
        <v>1615475.0771084705</v>
      </c>
      <c r="BF68">
        <v>0</v>
      </c>
      <c r="BG68">
        <v>1481276.67</v>
      </c>
      <c r="BH68">
        <v>1359350</v>
      </c>
      <c r="BI68">
        <v>1493548.4071084708</v>
      </c>
      <c r="BJ68">
        <v>3800.3776262302058</v>
      </c>
      <c r="BK68">
        <v>3646.1628978066988</v>
      </c>
      <c r="BL68">
        <v>4.2295073683151371E-2</v>
      </c>
      <c r="BM68">
        <v>0</v>
      </c>
      <c r="BN68">
        <v>0</v>
      </c>
      <c r="BO68">
        <v>1615475.0771084707</v>
      </c>
      <c r="BP68">
        <v>4091.4717738129029</v>
      </c>
      <c r="BQ68" t="s">
        <v>142</v>
      </c>
      <c r="BR68">
        <v>4110.6236058739714</v>
      </c>
      <c r="BS68">
        <v>4.3713186109835878E-2</v>
      </c>
      <c r="BT68">
        <v>0</v>
      </c>
      <c r="BU68">
        <v>1615475.0771084707</v>
      </c>
      <c r="BV68">
        <v>0</v>
      </c>
      <c r="BW68">
        <v>1615475.0771084707</v>
      </c>
      <c r="BY68">
        <v>744.87</v>
      </c>
      <c r="BZ68">
        <v>393</v>
      </c>
      <c r="CA68">
        <v>0</v>
      </c>
      <c r="CB68">
        <v>0</v>
      </c>
      <c r="CH68" t="s">
        <v>208</v>
      </c>
      <c r="CI68">
        <v>2003</v>
      </c>
    </row>
    <row r="69" spans="1:87" x14ac:dyDescent="0.2">
      <c r="A69">
        <v>145043</v>
      </c>
      <c r="B69">
        <v>8262004</v>
      </c>
      <c r="C69" t="s">
        <v>209</v>
      </c>
      <c r="D69">
        <v>525</v>
      </c>
      <c r="E69">
        <v>525</v>
      </c>
      <c r="F69">
        <v>0</v>
      </c>
      <c r="G69">
        <v>1534999.2267009749</v>
      </c>
      <c r="H69">
        <v>0</v>
      </c>
      <c r="I69">
        <v>0</v>
      </c>
      <c r="J69">
        <v>57397.553999999953</v>
      </c>
      <c r="K69">
        <v>0</v>
      </c>
      <c r="L69">
        <v>96613.440793950838</v>
      </c>
      <c r="M69">
        <v>0</v>
      </c>
      <c r="N69">
        <v>4579.876168269232</v>
      </c>
      <c r="O69">
        <v>25443.756490384549</v>
      </c>
      <c r="P69">
        <v>36218.40847355772</v>
      </c>
      <c r="Q69">
        <v>40798.284641827027</v>
      </c>
      <c r="R69">
        <v>51048.483685096086</v>
      </c>
      <c r="S69">
        <v>2492.4496153846148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78463.625707894709</v>
      </c>
      <c r="AA69">
        <v>0</v>
      </c>
      <c r="AB69">
        <v>0</v>
      </c>
      <c r="AC69">
        <v>241640.54062960678</v>
      </c>
      <c r="AD69">
        <v>0</v>
      </c>
      <c r="AE69">
        <v>32851.870625000229</v>
      </c>
      <c r="AF69">
        <v>0</v>
      </c>
      <c r="AG69">
        <v>114400</v>
      </c>
      <c r="AH69">
        <v>0</v>
      </c>
      <c r="AI69">
        <v>0</v>
      </c>
      <c r="AJ69">
        <v>0</v>
      </c>
      <c r="AK69">
        <v>22739.199999999997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1534999.2267009749</v>
      </c>
      <c r="AU69">
        <v>667548.29083097179</v>
      </c>
      <c r="AV69">
        <v>137139.20000000001</v>
      </c>
      <c r="AW69">
        <v>265172.91493995988</v>
      </c>
      <c r="AX69">
        <v>2339686.717531947</v>
      </c>
      <c r="AY69">
        <v>2316947.5175319468</v>
      </c>
      <c r="AZ69">
        <v>3750</v>
      </c>
      <c r="BA69">
        <v>1968750</v>
      </c>
      <c r="BB69">
        <v>0</v>
      </c>
      <c r="BC69">
        <v>0</v>
      </c>
      <c r="BD69">
        <v>2339686.717531947</v>
      </c>
      <c r="BE69">
        <v>2339686.717531947</v>
      </c>
      <c r="BF69">
        <v>0</v>
      </c>
      <c r="BG69">
        <v>1991489.2</v>
      </c>
      <c r="BH69">
        <v>1854350</v>
      </c>
      <c r="BI69">
        <v>2202547.5175319468</v>
      </c>
      <c r="BJ69">
        <v>4195.3286048227556</v>
      </c>
      <c r="BK69">
        <v>4033.9727743425365</v>
      </c>
      <c r="BL69">
        <v>3.9999236362351781E-2</v>
      </c>
      <c r="BM69">
        <v>0</v>
      </c>
      <c r="BN69">
        <v>0</v>
      </c>
      <c r="BO69">
        <v>2339686.717531947</v>
      </c>
      <c r="BP69">
        <v>4413.2333667275179</v>
      </c>
      <c r="BQ69" t="s">
        <v>142</v>
      </c>
      <c r="BR69">
        <v>4456.5461286322798</v>
      </c>
      <c r="BS69">
        <v>3.6722745342404162E-2</v>
      </c>
      <c r="BT69">
        <v>0</v>
      </c>
      <c r="BU69">
        <v>2339686.717531947</v>
      </c>
      <c r="BV69">
        <v>0</v>
      </c>
      <c r="BW69">
        <v>2339686.717531947</v>
      </c>
      <c r="BY69">
        <v>0</v>
      </c>
      <c r="BZ69">
        <v>525</v>
      </c>
      <c r="CA69">
        <v>0</v>
      </c>
      <c r="CB69">
        <v>0</v>
      </c>
      <c r="CH69" t="s">
        <v>209</v>
      </c>
      <c r="CI69">
        <v>2004</v>
      </c>
    </row>
    <row r="70" spans="1:87" x14ac:dyDescent="0.2">
      <c r="A70">
        <v>144137</v>
      </c>
      <c r="B70">
        <v>8262008</v>
      </c>
      <c r="C70" t="s">
        <v>210</v>
      </c>
      <c r="D70">
        <v>419</v>
      </c>
      <c r="E70">
        <v>419</v>
      </c>
      <c r="F70">
        <v>0</v>
      </c>
      <c r="G70">
        <v>1225075.573309921</v>
      </c>
      <c r="H70">
        <v>0</v>
      </c>
      <c r="I70">
        <v>0</v>
      </c>
      <c r="J70">
        <v>15275.155500000006</v>
      </c>
      <c r="K70">
        <v>0</v>
      </c>
      <c r="L70">
        <v>23617.344799999999</v>
      </c>
      <c r="M70">
        <v>0</v>
      </c>
      <c r="N70">
        <v>4980.1687442583743</v>
      </c>
      <c r="O70">
        <v>3093.2725119617262</v>
      </c>
      <c r="P70">
        <v>1546.6362559808611</v>
      </c>
      <c r="Q70">
        <v>1670.3671564593299</v>
      </c>
      <c r="R70">
        <v>1794.0980569377987</v>
      </c>
      <c r="S70">
        <v>1855.9635071770344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34041.478354735409</v>
      </c>
      <c r="AA70">
        <v>0</v>
      </c>
      <c r="AB70">
        <v>0</v>
      </c>
      <c r="AC70">
        <v>128682.19271921985</v>
      </c>
      <c r="AD70">
        <v>0</v>
      </c>
      <c r="AE70">
        <v>774.04407499999729</v>
      </c>
      <c r="AF70">
        <v>0</v>
      </c>
      <c r="AG70">
        <v>114400</v>
      </c>
      <c r="AH70">
        <v>0</v>
      </c>
      <c r="AI70">
        <v>0</v>
      </c>
      <c r="AJ70">
        <v>0</v>
      </c>
      <c r="AK70">
        <v>5096.55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1225075.573309921</v>
      </c>
      <c r="AU70">
        <v>217330.72168173036</v>
      </c>
      <c r="AV70">
        <v>119496.55</v>
      </c>
      <c r="AW70">
        <v>120664.71220915581</v>
      </c>
      <c r="AX70">
        <v>1561902.8449916514</v>
      </c>
      <c r="AY70">
        <v>1556806.2949916513</v>
      </c>
      <c r="AZ70">
        <v>3750</v>
      </c>
      <c r="BA70">
        <v>1571250</v>
      </c>
      <c r="BB70">
        <v>14443.705008348683</v>
      </c>
      <c r="BC70">
        <v>0</v>
      </c>
      <c r="BD70">
        <v>1576346.55</v>
      </c>
      <c r="BE70">
        <v>1576346.5500000003</v>
      </c>
      <c r="BF70">
        <v>0</v>
      </c>
      <c r="BG70">
        <v>1576346.55</v>
      </c>
      <c r="BH70">
        <v>1456850</v>
      </c>
      <c r="BI70">
        <v>1456850</v>
      </c>
      <c r="BJ70">
        <v>3476.9689737470167</v>
      </c>
      <c r="BK70">
        <v>3195.6784226731324</v>
      </c>
      <c r="BL70">
        <v>8.8022170528218951E-2</v>
      </c>
      <c r="BM70">
        <v>0</v>
      </c>
      <c r="BN70">
        <v>0</v>
      </c>
      <c r="BO70">
        <v>1576346.55</v>
      </c>
      <c r="BP70">
        <v>3750</v>
      </c>
      <c r="BQ70" t="s">
        <v>142</v>
      </c>
      <c r="BR70">
        <v>3762.1636038186157</v>
      </c>
      <c r="BS70">
        <v>8.0019862279244958E-2</v>
      </c>
      <c r="BT70">
        <v>0</v>
      </c>
      <c r="BU70">
        <v>1576346.55</v>
      </c>
      <c r="BV70">
        <v>0</v>
      </c>
      <c r="BW70">
        <v>1576346.55</v>
      </c>
      <c r="BY70">
        <v>118.95</v>
      </c>
      <c r="BZ70">
        <v>419</v>
      </c>
      <c r="CA70">
        <v>0</v>
      </c>
      <c r="CB70">
        <v>0</v>
      </c>
      <c r="CH70" t="s">
        <v>210</v>
      </c>
      <c r="CI70">
        <v>2008</v>
      </c>
    </row>
    <row r="71" spans="1:87" x14ac:dyDescent="0.2">
      <c r="A71">
        <v>140734</v>
      </c>
      <c r="B71">
        <v>8262016</v>
      </c>
      <c r="C71" t="s">
        <v>211</v>
      </c>
      <c r="D71">
        <v>631</v>
      </c>
      <c r="E71">
        <v>631</v>
      </c>
      <c r="F71">
        <v>0</v>
      </c>
      <c r="G71">
        <v>1844922.8800920288</v>
      </c>
      <c r="H71">
        <v>0</v>
      </c>
      <c r="I71">
        <v>0</v>
      </c>
      <c r="J71">
        <v>11572.087499999987</v>
      </c>
      <c r="K71">
        <v>0</v>
      </c>
      <c r="L71">
        <v>27693.462613333337</v>
      </c>
      <c r="M71">
        <v>0</v>
      </c>
      <c r="N71">
        <v>14063.086483333309</v>
      </c>
      <c r="O71">
        <v>1287.8284325396828</v>
      </c>
      <c r="P71">
        <v>1159.0455892857137</v>
      </c>
      <c r="Q71">
        <v>417.25641214285776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48781.893622550706</v>
      </c>
      <c r="AA71">
        <v>0</v>
      </c>
      <c r="AB71">
        <v>0</v>
      </c>
      <c r="AC71">
        <v>122369.02110790968</v>
      </c>
      <c r="AD71">
        <v>0</v>
      </c>
      <c r="AE71">
        <v>0</v>
      </c>
      <c r="AF71">
        <v>0</v>
      </c>
      <c r="AG71">
        <v>114400</v>
      </c>
      <c r="AH71">
        <v>0</v>
      </c>
      <c r="AI71">
        <v>0</v>
      </c>
      <c r="AJ71">
        <v>0</v>
      </c>
      <c r="AK71">
        <v>16551.919999999998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1844922.8800920288</v>
      </c>
      <c r="AU71">
        <v>227343.68176109527</v>
      </c>
      <c r="AV71">
        <v>130951.92</v>
      </c>
      <c r="AW71">
        <v>143486.9714918278</v>
      </c>
      <c r="AX71">
        <v>2203218.4818531242</v>
      </c>
      <c r="AY71">
        <v>2186666.5618531243</v>
      </c>
      <c r="AZ71">
        <v>3750</v>
      </c>
      <c r="BA71">
        <v>2366250</v>
      </c>
      <c r="BB71">
        <v>179583.43814687571</v>
      </c>
      <c r="BC71">
        <v>0</v>
      </c>
      <c r="BD71">
        <v>2382801.9199999999</v>
      </c>
      <c r="BE71">
        <v>2382801.9199999995</v>
      </c>
      <c r="BF71">
        <v>0</v>
      </c>
      <c r="BG71">
        <v>2382801.9199999999</v>
      </c>
      <c r="BH71">
        <v>2251850</v>
      </c>
      <c r="BI71">
        <v>2251850</v>
      </c>
      <c r="BJ71">
        <v>3568.7004754358163</v>
      </c>
      <c r="BK71">
        <v>3172.9027577524985</v>
      </c>
      <c r="BL71">
        <v>0.1247430973786534</v>
      </c>
      <c r="BM71">
        <v>0</v>
      </c>
      <c r="BN71">
        <v>0</v>
      </c>
      <c r="BO71">
        <v>2382801.9199999999</v>
      </c>
      <c r="BP71">
        <v>3750</v>
      </c>
      <c r="BQ71" t="s">
        <v>142</v>
      </c>
      <c r="BR71">
        <v>3776.2312519809825</v>
      </c>
      <c r="BS71">
        <v>0.11618307296437247</v>
      </c>
      <c r="BT71">
        <v>0</v>
      </c>
      <c r="BU71">
        <v>2382801.9199999999</v>
      </c>
      <c r="BV71">
        <v>0</v>
      </c>
      <c r="BW71">
        <v>2382801.9199999999</v>
      </c>
      <c r="BY71">
        <v>14.32</v>
      </c>
      <c r="BZ71">
        <v>631</v>
      </c>
      <c r="CA71">
        <v>0</v>
      </c>
      <c r="CB71">
        <v>0</v>
      </c>
      <c r="CH71" t="s">
        <v>211</v>
      </c>
      <c r="CI71">
        <v>2016</v>
      </c>
    </row>
    <row r="72" spans="1:87" x14ac:dyDescent="0.2">
      <c r="A72">
        <v>138440</v>
      </c>
      <c r="B72">
        <v>8262018</v>
      </c>
      <c r="C72" t="s">
        <v>212</v>
      </c>
      <c r="D72">
        <v>210</v>
      </c>
      <c r="E72">
        <v>210</v>
      </c>
      <c r="F72">
        <v>0</v>
      </c>
      <c r="G72">
        <v>613999.69068038987</v>
      </c>
      <c r="H72">
        <v>0</v>
      </c>
      <c r="I72">
        <v>0</v>
      </c>
      <c r="J72">
        <v>31476.078000000016</v>
      </c>
      <c r="K72">
        <v>0</v>
      </c>
      <c r="L72">
        <v>39170.230400000022</v>
      </c>
      <c r="M72">
        <v>0</v>
      </c>
      <c r="N72">
        <v>216.0122999999999</v>
      </c>
      <c r="O72">
        <v>18001.02499999998</v>
      </c>
      <c r="P72">
        <v>771.47249999999963</v>
      </c>
      <c r="Q72">
        <v>2916.1660499999971</v>
      </c>
      <c r="R72">
        <v>47877.583349999957</v>
      </c>
      <c r="S72">
        <v>5554.6020000000053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18619.060191666656</v>
      </c>
      <c r="AA72">
        <v>0</v>
      </c>
      <c r="AB72">
        <v>0</v>
      </c>
      <c r="AC72">
        <v>68213.419037790751</v>
      </c>
      <c r="AD72">
        <v>0</v>
      </c>
      <c r="AE72">
        <v>2224.7199796650798</v>
      </c>
      <c r="AF72">
        <v>0</v>
      </c>
      <c r="AG72">
        <v>114400</v>
      </c>
      <c r="AH72">
        <v>0</v>
      </c>
      <c r="AI72">
        <v>0</v>
      </c>
      <c r="AJ72">
        <v>0</v>
      </c>
      <c r="AK72">
        <v>4987.7999999999993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613999.69068038987</v>
      </c>
      <c r="AU72">
        <v>235040.36880912248</v>
      </c>
      <c r="AV72">
        <v>119387.8</v>
      </c>
      <c r="AW72">
        <v>99520.032354221417</v>
      </c>
      <c r="AX72">
        <v>968427.8594895124</v>
      </c>
      <c r="AY72">
        <v>963440.05948951235</v>
      </c>
      <c r="AZ72">
        <v>3750</v>
      </c>
      <c r="BA72">
        <v>787500</v>
      </c>
      <c r="BB72">
        <v>0</v>
      </c>
      <c r="BC72">
        <v>0</v>
      </c>
      <c r="BD72">
        <v>968427.8594895124</v>
      </c>
      <c r="BE72">
        <v>968427.8594895124</v>
      </c>
      <c r="BF72">
        <v>0</v>
      </c>
      <c r="BG72">
        <v>792487.8</v>
      </c>
      <c r="BH72">
        <v>673100</v>
      </c>
      <c r="BI72">
        <v>849040.05948951235</v>
      </c>
      <c r="BJ72">
        <v>4043.0479023310113</v>
      </c>
      <c r="BK72">
        <v>4044.6649108377196</v>
      </c>
      <c r="BL72">
        <v>-3.9978800280229051E-4</v>
      </c>
      <c r="BM72">
        <v>5.3997880028022905E-3</v>
      </c>
      <c r="BN72">
        <v>4586.4699427883515</v>
      </c>
      <c r="BO72">
        <v>973014.32943230076</v>
      </c>
      <c r="BP72">
        <v>4609.6501401538126</v>
      </c>
      <c r="BQ72" t="s">
        <v>142</v>
      </c>
      <c r="BR72">
        <v>4633.4015687252413</v>
      </c>
      <c r="BS72">
        <v>3.7258258626211571E-3</v>
      </c>
      <c r="BT72">
        <v>0</v>
      </c>
      <c r="BU72">
        <v>973014.32943230076</v>
      </c>
      <c r="BV72">
        <v>0</v>
      </c>
      <c r="BW72">
        <v>973014.32943230076</v>
      </c>
      <c r="BY72">
        <v>-173.14</v>
      </c>
      <c r="BZ72">
        <v>210</v>
      </c>
      <c r="CA72">
        <v>0</v>
      </c>
      <c r="CB72">
        <v>0</v>
      </c>
      <c r="CH72" t="s">
        <v>212</v>
      </c>
      <c r="CI72">
        <v>2018</v>
      </c>
    </row>
    <row r="73" spans="1:87" x14ac:dyDescent="0.2">
      <c r="A73">
        <v>138605</v>
      </c>
      <c r="B73">
        <v>8262019</v>
      </c>
      <c r="C73" t="s">
        <v>213</v>
      </c>
      <c r="D73">
        <v>351</v>
      </c>
      <c r="E73">
        <v>351</v>
      </c>
      <c r="F73">
        <v>0</v>
      </c>
      <c r="G73">
        <v>1026256.6258515089</v>
      </c>
      <c r="H73">
        <v>0</v>
      </c>
      <c r="I73">
        <v>0</v>
      </c>
      <c r="J73">
        <v>35642.029499999939</v>
      </c>
      <c r="K73">
        <v>0</v>
      </c>
      <c r="L73">
        <v>73307.753178947358</v>
      </c>
      <c r="M73">
        <v>0</v>
      </c>
      <c r="N73">
        <v>15164.063459999999</v>
      </c>
      <c r="O73">
        <v>10057.797192857102</v>
      </c>
      <c r="P73">
        <v>21662.947800000002</v>
      </c>
      <c r="Q73">
        <v>9609.0647027142822</v>
      </c>
      <c r="R73">
        <v>25577.751938142879</v>
      </c>
      <c r="S73">
        <v>1237.8827314285704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24213.950199999934</v>
      </c>
      <c r="AA73">
        <v>0</v>
      </c>
      <c r="AB73">
        <v>0</v>
      </c>
      <c r="AC73">
        <v>125386.08373369559</v>
      </c>
      <c r="AD73">
        <v>0</v>
      </c>
      <c r="AE73">
        <v>7146.4069249999939</v>
      </c>
      <c r="AF73">
        <v>0</v>
      </c>
      <c r="AG73">
        <v>114400</v>
      </c>
      <c r="AH73">
        <v>0</v>
      </c>
      <c r="AI73">
        <v>0</v>
      </c>
      <c r="AJ73">
        <v>0</v>
      </c>
      <c r="AK73">
        <v>-37.900000000005093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1026256.6258515089</v>
      </c>
      <c r="AU73">
        <v>349005.73136278568</v>
      </c>
      <c r="AV73">
        <v>114362.09999999999</v>
      </c>
      <c r="AW73">
        <v>152587.76238006997</v>
      </c>
      <c r="AX73">
        <v>1489624.4572142947</v>
      </c>
      <c r="AY73">
        <v>1489662.3572142946</v>
      </c>
      <c r="AZ73">
        <v>3750</v>
      </c>
      <c r="BA73">
        <v>1316250</v>
      </c>
      <c r="BB73">
        <v>0</v>
      </c>
      <c r="BC73">
        <v>0</v>
      </c>
      <c r="BD73">
        <v>1489624.4572142947</v>
      </c>
      <c r="BE73">
        <v>1489624.4572142947</v>
      </c>
      <c r="BF73">
        <v>0</v>
      </c>
      <c r="BG73">
        <v>1316212.1000000001</v>
      </c>
      <c r="BH73">
        <v>1201850</v>
      </c>
      <c r="BI73">
        <v>1375262.3572142946</v>
      </c>
      <c r="BJ73">
        <v>3918.126373829899</v>
      </c>
      <c r="BK73">
        <v>3998.8718292029307</v>
      </c>
      <c r="BL73">
        <v>-2.019205886604428E-2</v>
      </c>
      <c r="BM73">
        <v>2.5192058866044281E-2</v>
      </c>
      <c r="BN73">
        <v>35359.674896185286</v>
      </c>
      <c r="BO73">
        <v>1524984.13211048</v>
      </c>
      <c r="BP73">
        <v>4344.7921142748719</v>
      </c>
      <c r="BQ73" t="s">
        <v>142</v>
      </c>
      <c r="BR73">
        <v>4344.6841370668944</v>
      </c>
      <c r="BS73">
        <v>-9.3395221618945978E-3</v>
      </c>
      <c r="BT73">
        <v>0</v>
      </c>
      <c r="BU73">
        <v>1524984.13211048</v>
      </c>
      <c r="BV73">
        <v>0</v>
      </c>
      <c r="BW73">
        <v>1524984.13211048</v>
      </c>
      <c r="BY73">
        <v>-13420.3</v>
      </c>
      <c r="BZ73">
        <v>351</v>
      </c>
      <c r="CA73">
        <v>0</v>
      </c>
      <c r="CB73">
        <v>0</v>
      </c>
      <c r="CH73" t="s">
        <v>213</v>
      </c>
      <c r="CI73">
        <v>2019</v>
      </c>
    </row>
    <row r="74" spans="1:87" x14ac:dyDescent="0.2">
      <c r="A74">
        <v>139057</v>
      </c>
      <c r="B74">
        <v>8262020</v>
      </c>
      <c r="C74" t="s">
        <v>214</v>
      </c>
      <c r="D74">
        <v>315</v>
      </c>
      <c r="E74">
        <v>315</v>
      </c>
      <c r="F74">
        <v>0</v>
      </c>
      <c r="G74">
        <v>920999.53602058487</v>
      </c>
      <c r="H74">
        <v>0</v>
      </c>
      <c r="I74">
        <v>0</v>
      </c>
      <c r="J74">
        <v>48139.883999999969</v>
      </c>
      <c r="K74">
        <v>0</v>
      </c>
      <c r="L74">
        <v>69971.043058823532</v>
      </c>
      <c r="M74">
        <v>0</v>
      </c>
      <c r="N74">
        <v>654.2680240384617</v>
      </c>
      <c r="O74">
        <v>37646.374399038476</v>
      </c>
      <c r="P74">
        <v>3894.4525240384555</v>
      </c>
      <c r="Q74">
        <v>32386.267189903872</v>
      </c>
      <c r="R74">
        <v>27105.389567307648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22224.34240384612</v>
      </c>
      <c r="AA74">
        <v>0</v>
      </c>
      <c r="AB74">
        <v>0</v>
      </c>
      <c r="AC74">
        <v>117701.5857906975</v>
      </c>
      <c r="AD74">
        <v>0</v>
      </c>
      <c r="AE74">
        <v>2853.2197906050878</v>
      </c>
      <c r="AF74">
        <v>0</v>
      </c>
      <c r="AG74">
        <v>114400</v>
      </c>
      <c r="AH74">
        <v>0</v>
      </c>
      <c r="AI74">
        <v>0</v>
      </c>
      <c r="AJ74">
        <v>0</v>
      </c>
      <c r="AK74">
        <v>6569.76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920999.53602058487</v>
      </c>
      <c r="AU74">
        <v>362576.82674829912</v>
      </c>
      <c r="AV74">
        <v>120969.76</v>
      </c>
      <c r="AW74">
        <v>154102.58114013274</v>
      </c>
      <c r="AX74">
        <v>1404546.1227688841</v>
      </c>
      <c r="AY74">
        <v>1397976.362768884</v>
      </c>
      <c r="AZ74">
        <v>3750</v>
      </c>
      <c r="BA74">
        <v>1181250</v>
      </c>
      <c r="BB74">
        <v>0</v>
      </c>
      <c r="BC74">
        <v>0</v>
      </c>
      <c r="BD74">
        <v>1404546.1227688841</v>
      </c>
      <c r="BE74">
        <v>1404546.1227688841</v>
      </c>
      <c r="BF74">
        <v>0</v>
      </c>
      <c r="BG74">
        <v>1187819.76</v>
      </c>
      <c r="BH74">
        <v>1066850</v>
      </c>
      <c r="BI74">
        <v>1283576.362768884</v>
      </c>
      <c r="BJ74">
        <v>4074.8455960916954</v>
      </c>
      <c r="BK74">
        <v>3940.7409734307093</v>
      </c>
      <c r="BL74">
        <v>3.4030306372620563E-2</v>
      </c>
      <c r="BM74">
        <v>0</v>
      </c>
      <c r="BN74">
        <v>0</v>
      </c>
      <c r="BO74">
        <v>1404546.1227688841</v>
      </c>
      <c r="BP74">
        <v>4438.0201992662987</v>
      </c>
      <c r="BQ74" t="s">
        <v>142</v>
      </c>
      <c r="BR74">
        <v>4458.8765802186799</v>
      </c>
      <c r="BS74">
        <v>2.8849789881879584E-2</v>
      </c>
      <c r="BT74">
        <v>0</v>
      </c>
      <c r="BU74">
        <v>1404546.1227688841</v>
      </c>
      <c r="BV74">
        <v>0</v>
      </c>
      <c r="BW74">
        <v>1404546.1227688841</v>
      </c>
      <c r="BY74">
        <v>0</v>
      </c>
      <c r="BZ74">
        <v>315</v>
      </c>
      <c r="CA74">
        <v>0</v>
      </c>
      <c r="CB74">
        <v>0</v>
      </c>
      <c r="CH74" t="s">
        <v>214</v>
      </c>
      <c r="CI74">
        <v>2020</v>
      </c>
    </row>
    <row r="75" spans="1:87" x14ac:dyDescent="0.2">
      <c r="A75">
        <v>142907</v>
      </c>
      <c r="B75">
        <v>8262021</v>
      </c>
      <c r="C75" t="s">
        <v>215</v>
      </c>
      <c r="D75">
        <v>408.5</v>
      </c>
      <c r="E75">
        <v>408.5</v>
      </c>
      <c r="F75">
        <v>0</v>
      </c>
      <c r="G75">
        <v>1194375.5887759014</v>
      </c>
      <c r="H75">
        <v>0</v>
      </c>
      <c r="I75">
        <v>0</v>
      </c>
      <c r="J75">
        <v>7657.765815420551</v>
      </c>
      <c r="K75">
        <v>0</v>
      </c>
      <c r="L75">
        <v>14512.473934801761</v>
      </c>
      <c r="M75">
        <v>0</v>
      </c>
      <c r="N75">
        <v>66249.49195186916</v>
      </c>
      <c r="O75">
        <v>0</v>
      </c>
      <c r="P75">
        <v>1472.6472721962609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72408.944882209849</v>
      </c>
      <c r="AA75">
        <v>0</v>
      </c>
      <c r="AB75">
        <v>0</v>
      </c>
      <c r="AC75">
        <v>90253.724989916169</v>
      </c>
      <c r="AD75">
        <v>0</v>
      </c>
      <c r="AE75">
        <v>0</v>
      </c>
      <c r="AF75">
        <v>0</v>
      </c>
      <c r="AG75">
        <v>114400</v>
      </c>
      <c r="AH75">
        <v>0</v>
      </c>
      <c r="AI75">
        <v>0</v>
      </c>
      <c r="AJ75">
        <v>0</v>
      </c>
      <c r="AK75">
        <v>502.35999999999967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1194375.5887759014</v>
      </c>
      <c r="AU75">
        <v>252555.04884641376</v>
      </c>
      <c r="AV75">
        <v>114902.36</v>
      </c>
      <c r="AW75">
        <v>119912.10343616897</v>
      </c>
      <c r="AX75">
        <v>1561832.9976223153</v>
      </c>
      <c r="AY75">
        <v>1561330.6376223152</v>
      </c>
      <c r="AZ75">
        <v>3750</v>
      </c>
      <c r="BA75">
        <v>1531875</v>
      </c>
      <c r="BB75">
        <v>0</v>
      </c>
      <c r="BC75">
        <v>0</v>
      </c>
      <c r="BD75">
        <v>1561832.9976223153</v>
      </c>
      <c r="BE75">
        <v>1561832.9976223153</v>
      </c>
      <c r="BF75">
        <v>0</v>
      </c>
      <c r="BG75">
        <v>1532377.36</v>
      </c>
      <c r="BH75">
        <v>1417475</v>
      </c>
      <c r="BI75">
        <v>1446930.6376223152</v>
      </c>
      <c r="BJ75">
        <v>3542.0578644365123</v>
      </c>
      <c r="BK75">
        <v>3468.5385893792632</v>
      </c>
      <c r="BL75">
        <v>2.1196037801732032E-2</v>
      </c>
      <c r="BM75">
        <v>0</v>
      </c>
      <c r="BN75">
        <v>0</v>
      </c>
      <c r="BO75">
        <v>1561832.9976223153</v>
      </c>
      <c r="BP75">
        <v>3822.1068240448353</v>
      </c>
      <c r="BQ75" t="s">
        <v>142</v>
      </c>
      <c r="BR75">
        <v>3823.3365914866959</v>
      </c>
      <c r="BS75">
        <v>6.5890474804284338E-3</v>
      </c>
      <c r="BT75">
        <v>0</v>
      </c>
      <c r="BU75">
        <v>1561832.9976223153</v>
      </c>
      <c r="BV75">
        <v>0</v>
      </c>
      <c r="BW75">
        <v>1561832.9976223153</v>
      </c>
      <c r="BY75">
        <v>-3501.28</v>
      </c>
      <c r="BZ75">
        <v>408.5</v>
      </c>
      <c r="CA75">
        <v>0</v>
      </c>
      <c r="CB75">
        <v>0</v>
      </c>
      <c r="CH75" t="s">
        <v>215</v>
      </c>
      <c r="CI75">
        <v>2021</v>
      </c>
    </row>
    <row r="76" spans="1:87" x14ac:dyDescent="0.2">
      <c r="A76">
        <v>143766</v>
      </c>
      <c r="B76">
        <v>8262024</v>
      </c>
      <c r="C76" t="s">
        <v>216</v>
      </c>
      <c r="D76">
        <v>290</v>
      </c>
      <c r="E76">
        <v>290</v>
      </c>
      <c r="F76">
        <v>0</v>
      </c>
      <c r="G76">
        <v>847904.33474910993</v>
      </c>
      <c r="H76">
        <v>0</v>
      </c>
      <c r="I76">
        <v>0</v>
      </c>
      <c r="J76">
        <v>6530.4104594594655</v>
      </c>
      <c r="K76">
        <v>0</v>
      </c>
      <c r="L76">
        <v>12607.51033962264</v>
      </c>
      <c r="M76">
        <v>0</v>
      </c>
      <c r="N76">
        <v>2383.1791793478283</v>
      </c>
      <c r="O76">
        <v>0</v>
      </c>
      <c r="P76">
        <v>607.95387228260847</v>
      </c>
      <c r="Q76">
        <v>656.59018206521716</v>
      </c>
      <c r="R76">
        <v>4936.5854429347874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35464.876555555515</v>
      </c>
      <c r="AA76">
        <v>0</v>
      </c>
      <c r="AB76">
        <v>0</v>
      </c>
      <c r="AC76">
        <v>49476.681430327924</v>
      </c>
      <c r="AD76">
        <v>0</v>
      </c>
      <c r="AE76">
        <v>0</v>
      </c>
      <c r="AF76">
        <v>0</v>
      </c>
      <c r="AG76">
        <v>114400</v>
      </c>
      <c r="AH76">
        <v>0</v>
      </c>
      <c r="AI76">
        <v>0</v>
      </c>
      <c r="AJ76">
        <v>0</v>
      </c>
      <c r="AK76">
        <v>11097.6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847904.33474910993</v>
      </c>
      <c r="AU76">
        <v>112663.78746159599</v>
      </c>
      <c r="AV76">
        <v>125497.60000000001</v>
      </c>
      <c r="AW76">
        <v>63441.98766408056</v>
      </c>
      <c r="AX76">
        <v>1086065.722210706</v>
      </c>
      <c r="AY76">
        <v>1074968.1222107059</v>
      </c>
      <c r="AZ76">
        <v>3750</v>
      </c>
      <c r="BA76">
        <v>1087500</v>
      </c>
      <c r="BB76">
        <v>12531.877789294114</v>
      </c>
      <c r="BC76">
        <v>0</v>
      </c>
      <c r="BD76">
        <v>1098597.6000000001</v>
      </c>
      <c r="BE76">
        <v>1098597.6000000001</v>
      </c>
      <c r="BF76">
        <v>0</v>
      </c>
      <c r="BG76">
        <v>1098597.6000000001</v>
      </c>
      <c r="BH76">
        <v>973100.00000000012</v>
      </c>
      <c r="BI76">
        <v>973100.00000000012</v>
      </c>
      <c r="BJ76">
        <v>3355.5172413793107</v>
      </c>
      <c r="BK76">
        <v>3322.160640988543</v>
      </c>
      <c r="BL76">
        <v>1.0040634392935933E-2</v>
      </c>
      <c r="BM76">
        <v>0</v>
      </c>
      <c r="BN76">
        <v>0</v>
      </c>
      <c r="BO76">
        <v>1098597.6000000001</v>
      </c>
      <c r="BP76">
        <v>3750</v>
      </c>
      <c r="BQ76" t="s">
        <v>142</v>
      </c>
      <c r="BR76">
        <v>3788.2675862068968</v>
      </c>
      <c r="BS76">
        <v>-5.6406390029076436E-2</v>
      </c>
      <c r="BT76">
        <v>0</v>
      </c>
      <c r="BU76">
        <v>1098597.6000000001</v>
      </c>
      <c r="BV76">
        <v>0</v>
      </c>
      <c r="BW76">
        <v>1098597.6000000001</v>
      </c>
      <c r="BY76">
        <v>0</v>
      </c>
      <c r="BZ76">
        <v>290</v>
      </c>
      <c r="CA76">
        <v>0</v>
      </c>
      <c r="CB76">
        <v>0</v>
      </c>
      <c r="CH76" t="s">
        <v>216</v>
      </c>
      <c r="CI76">
        <v>2024</v>
      </c>
    </row>
    <row r="77" spans="1:87" x14ac:dyDescent="0.2">
      <c r="A77">
        <v>144357</v>
      </c>
      <c r="B77">
        <v>8262025</v>
      </c>
      <c r="C77" t="s">
        <v>217</v>
      </c>
      <c r="D77">
        <v>402</v>
      </c>
      <c r="E77">
        <v>402</v>
      </c>
      <c r="F77">
        <v>0</v>
      </c>
      <c r="G77">
        <v>1175370.8364453178</v>
      </c>
      <c r="H77">
        <v>0</v>
      </c>
      <c r="I77">
        <v>0</v>
      </c>
      <c r="J77">
        <v>45825.466500000017</v>
      </c>
      <c r="K77">
        <v>0</v>
      </c>
      <c r="L77">
        <v>77964.157965829145</v>
      </c>
      <c r="M77">
        <v>0</v>
      </c>
      <c r="N77">
        <v>9504.5412000000015</v>
      </c>
      <c r="O77">
        <v>27258.695</v>
      </c>
      <c r="P77">
        <v>50531.448749999974</v>
      </c>
      <c r="Q77">
        <v>833.19029999999952</v>
      </c>
      <c r="R77">
        <v>17450.707949999996</v>
      </c>
      <c r="S77">
        <v>25921.476000000122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42693.017457894763</v>
      </c>
      <c r="AA77">
        <v>0</v>
      </c>
      <c r="AB77">
        <v>0</v>
      </c>
      <c r="AC77">
        <v>164093.38007101917</v>
      </c>
      <c r="AD77">
        <v>0</v>
      </c>
      <c r="AE77">
        <v>12492.71135</v>
      </c>
      <c r="AF77">
        <v>0</v>
      </c>
      <c r="AG77">
        <v>114400</v>
      </c>
      <c r="AH77">
        <v>0</v>
      </c>
      <c r="AI77">
        <v>0</v>
      </c>
      <c r="AJ77">
        <v>0</v>
      </c>
      <c r="AK77">
        <v>8083.46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1175370.8364453178</v>
      </c>
      <c r="AU77">
        <v>474568.79254474322</v>
      </c>
      <c r="AV77">
        <v>122483.46</v>
      </c>
      <c r="AW77">
        <v>198214.80306293722</v>
      </c>
      <c r="AX77">
        <v>1772423.0889900611</v>
      </c>
      <c r="AY77">
        <v>1764339.6289900611</v>
      </c>
      <c r="AZ77">
        <v>3750</v>
      </c>
      <c r="BA77">
        <v>1507500</v>
      </c>
      <c r="BB77">
        <v>0</v>
      </c>
      <c r="BC77">
        <v>0</v>
      </c>
      <c r="BD77">
        <v>1772423.0889900611</v>
      </c>
      <c r="BE77">
        <v>1772423.0889900611</v>
      </c>
      <c r="BF77">
        <v>0</v>
      </c>
      <c r="BG77">
        <v>1515583.46</v>
      </c>
      <c r="BH77">
        <v>1393100</v>
      </c>
      <c r="BI77">
        <v>1649939.6289900611</v>
      </c>
      <c r="BJ77">
        <v>4104.3274352986591</v>
      </c>
      <c r="BK77">
        <v>3952.1780940196022</v>
      </c>
      <c r="BL77">
        <v>3.8497592380588266E-2</v>
      </c>
      <c r="BM77">
        <v>0</v>
      </c>
      <c r="BN77">
        <v>0</v>
      </c>
      <c r="BO77">
        <v>1772423.0889900611</v>
      </c>
      <c r="BP77">
        <v>4388.9045497265206</v>
      </c>
      <c r="BQ77" t="s">
        <v>142</v>
      </c>
      <c r="BR77">
        <v>4409.0126591792568</v>
      </c>
      <c r="BS77">
        <v>3.7089922925796381E-2</v>
      </c>
      <c r="BT77">
        <v>0</v>
      </c>
      <c r="BU77">
        <v>1772423.0889900611</v>
      </c>
      <c r="BV77">
        <v>0</v>
      </c>
      <c r="BW77">
        <v>1772423.0889900611</v>
      </c>
      <c r="BY77">
        <v>-223.37</v>
      </c>
      <c r="BZ77">
        <v>402</v>
      </c>
      <c r="CA77">
        <v>0</v>
      </c>
      <c r="CB77">
        <v>0</v>
      </c>
      <c r="CH77" t="s">
        <v>217</v>
      </c>
      <c r="CI77">
        <v>2025</v>
      </c>
    </row>
    <row r="78" spans="1:87" x14ac:dyDescent="0.2">
      <c r="A78">
        <v>147154</v>
      </c>
      <c r="B78">
        <v>8262027</v>
      </c>
      <c r="C78" t="s">
        <v>163</v>
      </c>
      <c r="D78">
        <v>194</v>
      </c>
      <c r="E78">
        <v>194</v>
      </c>
      <c r="F78">
        <v>0</v>
      </c>
      <c r="G78">
        <v>567218.76186664589</v>
      </c>
      <c r="H78">
        <v>0</v>
      </c>
      <c r="I78">
        <v>0</v>
      </c>
      <c r="J78">
        <v>40270.864500000025</v>
      </c>
      <c r="K78">
        <v>0</v>
      </c>
      <c r="L78">
        <v>50795.619636363626</v>
      </c>
      <c r="M78">
        <v>0</v>
      </c>
      <c r="N78">
        <v>1080.0615000000016</v>
      </c>
      <c r="O78">
        <v>6428.9374999999845</v>
      </c>
      <c r="P78">
        <v>1157.2087500000002</v>
      </c>
      <c r="Q78">
        <v>19579.972049999968</v>
      </c>
      <c r="R78">
        <v>46087.767149999963</v>
      </c>
      <c r="S78">
        <v>2468.7119999999968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15887.129122023829</v>
      </c>
      <c r="AA78">
        <v>0</v>
      </c>
      <c r="AB78">
        <v>0</v>
      </c>
      <c r="AC78">
        <v>73980.306560126613</v>
      </c>
      <c r="AD78">
        <v>0</v>
      </c>
      <c r="AE78">
        <v>3924.2234499999977</v>
      </c>
      <c r="AF78">
        <v>0</v>
      </c>
      <c r="AG78">
        <v>114400</v>
      </c>
      <c r="AH78">
        <v>0</v>
      </c>
      <c r="AI78">
        <v>0</v>
      </c>
      <c r="AJ78">
        <v>0</v>
      </c>
      <c r="AK78">
        <v>2113.1799999999998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567218.76186664589</v>
      </c>
      <c r="AU78">
        <v>261660.80221851397</v>
      </c>
      <c r="AV78">
        <v>116513.18</v>
      </c>
      <c r="AW78">
        <v>104914.24883399553</v>
      </c>
      <c r="AX78">
        <v>945392.74408515985</v>
      </c>
      <c r="AY78">
        <v>943279.5640851598</v>
      </c>
      <c r="AZ78">
        <v>3750</v>
      </c>
      <c r="BA78">
        <v>727500</v>
      </c>
      <c r="BB78">
        <v>0</v>
      </c>
      <c r="BC78">
        <v>0</v>
      </c>
      <c r="BD78">
        <v>945392.74408515985</v>
      </c>
      <c r="BE78">
        <v>945392.74408515985</v>
      </c>
      <c r="BF78">
        <v>0</v>
      </c>
      <c r="BG78">
        <v>729613.18</v>
      </c>
      <c r="BH78">
        <v>613100</v>
      </c>
      <c r="BI78">
        <v>828879.5640851598</v>
      </c>
      <c r="BJ78">
        <v>4272.5750726039169</v>
      </c>
      <c r="BK78">
        <v>4342.2534122487559</v>
      </c>
      <c r="BL78">
        <v>-1.6046585270285785E-2</v>
      </c>
      <c r="BM78">
        <v>2.1046585270285786E-2</v>
      </c>
      <c r="BN78">
        <v>17729.583700980074</v>
      </c>
      <c r="BO78">
        <v>963122.32778613991</v>
      </c>
      <c r="BP78">
        <v>4953.6554009594838</v>
      </c>
      <c r="BQ78" t="s">
        <v>142</v>
      </c>
      <c r="BR78">
        <v>4964.548081371855</v>
      </c>
      <c r="BS78">
        <v>-9.1945421832956287E-3</v>
      </c>
      <c r="BT78">
        <v>0</v>
      </c>
      <c r="BU78">
        <v>963122.32778613991</v>
      </c>
      <c r="BV78">
        <v>0</v>
      </c>
      <c r="BW78">
        <v>963122.32778613991</v>
      </c>
      <c r="BY78">
        <v>0</v>
      </c>
      <c r="BZ78">
        <v>194</v>
      </c>
      <c r="CA78">
        <v>0</v>
      </c>
      <c r="CB78">
        <v>0</v>
      </c>
      <c r="CH78" t="s">
        <v>163</v>
      </c>
      <c r="CI78">
        <v>2027</v>
      </c>
    </row>
    <row r="79" spans="1:87" x14ac:dyDescent="0.2">
      <c r="A79">
        <v>147269</v>
      </c>
      <c r="B79">
        <v>8262028</v>
      </c>
      <c r="C79" t="s">
        <v>252</v>
      </c>
      <c r="D79">
        <v>342</v>
      </c>
      <c r="E79">
        <v>342</v>
      </c>
      <c r="F79">
        <v>0</v>
      </c>
      <c r="G79">
        <v>999942.35339377786</v>
      </c>
      <c r="H79">
        <v>0</v>
      </c>
      <c r="I79">
        <v>0</v>
      </c>
      <c r="J79">
        <v>16200.922500000044</v>
      </c>
      <c r="K79">
        <v>0</v>
      </c>
      <c r="L79">
        <v>28069.060027440632</v>
      </c>
      <c r="M79">
        <v>0</v>
      </c>
      <c r="N79">
        <v>15552.885600000023</v>
      </c>
      <c r="O79">
        <v>2057.2600000000016</v>
      </c>
      <c r="P79">
        <v>1928.6812500000033</v>
      </c>
      <c r="Q79">
        <v>2082.9757500000037</v>
      </c>
      <c r="R79">
        <v>3579.6324000000031</v>
      </c>
      <c r="S79">
        <v>1234.3560000000002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27768.457047540913</v>
      </c>
      <c r="AA79">
        <v>0</v>
      </c>
      <c r="AB79">
        <v>0</v>
      </c>
      <c r="AC79">
        <v>121023.51567216498</v>
      </c>
      <c r="AD79">
        <v>0</v>
      </c>
      <c r="AE79">
        <v>3132.1783499999906</v>
      </c>
      <c r="AF79">
        <v>0</v>
      </c>
      <c r="AG79">
        <v>114400</v>
      </c>
      <c r="AH79">
        <v>0</v>
      </c>
      <c r="AI79">
        <v>0</v>
      </c>
      <c r="AJ79">
        <v>0</v>
      </c>
      <c r="AK79">
        <v>7266.5920000000006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999942.35339377786</v>
      </c>
      <c r="AU79">
        <v>222629.9245971466</v>
      </c>
      <c r="AV79">
        <v>121666.592</v>
      </c>
      <c r="AW79">
        <v>113886.58909371353</v>
      </c>
      <c r="AX79">
        <v>1344238.8699909244</v>
      </c>
      <c r="AY79">
        <v>1336972.2779909244</v>
      </c>
      <c r="AZ79">
        <v>3750</v>
      </c>
      <c r="BA79">
        <v>1282500</v>
      </c>
      <c r="BB79">
        <v>0</v>
      </c>
      <c r="BC79">
        <v>0</v>
      </c>
      <c r="BD79">
        <v>1344238.8699909244</v>
      </c>
      <c r="BE79">
        <v>1344238.8699909241</v>
      </c>
      <c r="BF79">
        <v>0</v>
      </c>
      <c r="BG79">
        <v>1289766.5919999999</v>
      </c>
      <c r="BH79">
        <v>1168100</v>
      </c>
      <c r="BI79">
        <v>1222572.2779909244</v>
      </c>
      <c r="BJ79">
        <v>3574.7727426635215</v>
      </c>
      <c r="BK79">
        <v>3430.9652750351393</v>
      </c>
      <c r="BL79">
        <v>4.1914579746631042E-2</v>
      </c>
      <c r="BM79">
        <v>0</v>
      </c>
      <c r="BN79">
        <v>0</v>
      </c>
      <c r="BO79">
        <v>1344238.8699909244</v>
      </c>
      <c r="BP79">
        <v>3909.2756666401301</v>
      </c>
      <c r="BQ79" t="s">
        <v>142</v>
      </c>
      <c r="BR79">
        <v>3930.5230116693697</v>
      </c>
      <c r="BS79">
        <v>4.1607572745329557E-2</v>
      </c>
      <c r="BT79">
        <v>0</v>
      </c>
      <c r="BU79">
        <v>1344238.8699909244</v>
      </c>
      <c r="BV79">
        <v>0</v>
      </c>
      <c r="BW79">
        <v>1344238.8699909244</v>
      </c>
      <c r="BY79">
        <v>0</v>
      </c>
      <c r="BZ79">
        <v>342</v>
      </c>
      <c r="CA79">
        <v>0</v>
      </c>
      <c r="CB79">
        <v>0</v>
      </c>
      <c r="CH79" t="s">
        <v>252</v>
      </c>
      <c r="CI79">
        <v>2028</v>
      </c>
    </row>
    <row r="80" spans="1:87" x14ac:dyDescent="0.2">
      <c r="A80">
        <v>144424</v>
      </c>
      <c r="B80">
        <v>8262076</v>
      </c>
      <c r="C80" t="s">
        <v>218</v>
      </c>
      <c r="D80">
        <v>562.5</v>
      </c>
      <c r="E80">
        <v>562.5</v>
      </c>
      <c r="F80">
        <v>0</v>
      </c>
      <c r="G80">
        <v>1644642.0286081873</v>
      </c>
      <c r="H80">
        <v>0</v>
      </c>
      <c r="I80">
        <v>0</v>
      </c>
      <c r="J80">
        <v>47296.926433486238</v>
      </c>
      <c r="K80">
        <v>0</v>
      </c>
      <c r="L80">
        <v>65671.043403441683</v>
      </c>
      <c r="M80">
        <v>0</v>
      </c>
      <c r="N80">
        <v>37593.300828729261</v>
      </c>
      <c r="O80">
        <v>1598.3546270718261</v>
      </c>
      <c r="P80">
        <v>57540.766574585672</v>
      </c>
      <c r="Q80">
        <v>15104.45122582874</v>
      </c>
      <c r="R80">
        <v>2781.1370511049781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39286.857234682764</v>
      </c>
      <c r="AA80">
        <v>0</v>
      </c>
      <c r="AB80">
        <v>0</v>
      </c>
      <c r="AC80">
        <v>226733.24261427749</v>
      </c>
      <c r="AD80">
        <v>0</v>
      </c>
      <c r="AE80">
        <v>0</v>
      </c>
      <c r="AF80">
        <v>0</v>
      </c>
      <c r="AG80">
        <v>114400</v>
      </c>
      <c r="AH80">
        <v>0</v>
      </c>
      <c r="AI80">
        <v>0</v>
      </c>
      <c r="AJ80">
        <v>0</v>
      </c>
      <c r="AK80">
        <v>14252.799999999996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1644642.0286081873</v>
      </c>
      <c r="AU80">
        <v>493606.07999320864</v>
      </c>
      <c r="AV80">
        <v>128652.79999999999</v>
      </c>
      <c r="AW80">
        <v>236256.43841106613</v>
      </c>
      <c r="AX80">
        <v>2266900.9086013958</v>
      </c>
      <c r="AY80">
        <v>2252648.108601396</v>
      </c>
      <c r="AZ80">
        <v>3750</v>
      </c>
      <c r="BA80">
        <v>2109375</v>
      </c>
      <c r="BB80">
        <v>0</v>
      </c>
      <c r="BC80">
        <v>0</v>
      </c>
      <c r="BD80">
        <v>2266900.9086013958</v>
      </c>
      <c r="BE80">
        <v>2266900.9086013958</v>
      </c>
      <c r="BF80">
        <v>0</v>
      </c>
      <c r="BG80">
        <v>2123627.7999999998</v>
      </c>
      <c r="BH80">
        <v>1994974.9999999998</v>
      </c>
      <c r="BI80">
        <v>2138248.108601396</v>
      </c>
      <c r="BJ80">
        <v>3801.3299708469262</v>
      </c>
      <c r="BK80">
        <v>3535.7325325201195</v>
      </c>
      <c r="BL80">
        <v>7.5118079742728772E-2</v>
      </c>
      <c r="BM80">
        <v>0</v>
      </c>
      <c r="BN80">
        <v>0</v>
      </c>
      <c r="BO80">
        <v>2266900.9086013958</v>
      </c>
      <c r="BP80">
        <v>4004.707748624704</v>
      </c>
      <c r="BQ80" t="s">
        <v>142</v>
      </c>
      <c r="BR80">
        <v>4030.0460597358147</v>
      </c>
      <c r="BS80">
        <v>6.5020115691847513E-2</v>
      </c>
      <c r="BT80">
        <v>0</v>
      </c>
      <c r="BU80">
        <v>2266900.9086013958</v>
      </c>
      <c r="BV80">
        <v>0</v>
      </c>
      <c r="BW80">
        <v>2266900.9086013958</v>
      </c>
      <c r="BY80">
        <v>0</v>
      </c>
      <c r="BZ80">
        <v>562.5</v>
      </c>
      <c r="CA80">
        <v>0</v>
      </c>
      <c r="CB80">
        <v>0</v>
      </c>
      <c r="CH80" t="s">
        <v>218</v>
      </c>
      <c r="CI80">
        <v>2076</v>
      </c>
    </row>
    <row r="81" spans="1:87" x14ac:dyDescent="0.2">
      <c r="A81">
        <v>136792</v>
      </c>
      <c r="B81">
        <v>8262082</v>
      </c>
      <c r="C81" t="s">
        <v>219</v>
      </c>
      <c r="D81">
        <v>215</v>
      </c>
      <c r="E81">
        <v>215</v>
      </c>
      <c r="F81">
        <v>0</v>
      </c>
      <c r="G81">
        <v>628618.73093468498</v>
      </c>
      <c r="H81">
        <v>0</v>
      </c>
      <c r="I81">
        <v>0</v>
      </c>
      <c r="J81">
        <v>8794.7864999999983</v>
      </c>
      <c r="K81">
        <v>0</v>
      </c>
      <c r="L81">
        <v>10944.623199999996</v>
      </c>
      <c r="M81">
        <v>0</v>
      </c>
      <c r="N81">
        <v>648.03689999999892</v>
      </c>
      <c r="O81">
        <v>514.31500000000005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3816.7150241935442</v>
      </c>
      <c r="AA81">
        <v>0</v>
      </c>
      <c r="AB81">
        <v>0</v>
      </c>
      <c r="AC81">
        <v>48353.954846026456</v>
      </c>
      <c r="AD81">
        <v>0</v>
      </c>
      <c r="AE81">
        <v>0</v>
      </c>
      <c r="AF81">
        <v>0</v>
      </c>
      <c r="AG81">
        <v>114400</v>
      </c>
      <c r="AH81">
        <v>0</v>
      </c>
      <c r="AI81">
        <v>0</v>
      </c>
      <c r="AJ81">
        <v>0</v>
      </c>
      <c r="AK81">
        <v>7096.57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628618.73093468498</v>
      </c>
      <c r="AU81">
        <v>73072.431470219992</v>
      </c>
      <c r="AV81">
        <v>121496.57</v>
      </c>
      <c r="AW81">
        <v>51316.851618099303</v>
      </c>
      <c r="AX81">
        <v>823187.73240490491</v>
      </c>
      <c r="AY81">
        <v>816091.16240490496</v>
      </c>
      <c r="AZ81">
        <v>3750</v>
      </c>
      <c r="BA81">
        <v>806250</v>
      </c>
      <c r="BB81">
        <v>0</v>
      </c>
      <c r="BC81">
        <v>0</v>
      </c>
      <c r="BD81">
        <v>823187.73240490491</v>
      </c>
      <c r="BE81">
        <v>823187.73240490491</v>
      </c>
      <c r="BF81">
        <v>0</v>
      </c>
      <c r="BG81">
        <v>813346.57</v>
      </c>
      <c r="BH81">
        <v>691850</v>
      </c>
      <c r="BI81">
        <v>701691.16240490496</v>
      </c>
      <c r="BJ81">
        <v>3263.6798251390928</v>
      </c>
      <c r="BK81">
        <v>3092.5163421175771</v>
      </c>
      <c r="BL81">
        <v>5.5347640589770604E-2</v>
      </c>
      <c r="BM81">
        <v>0</v>
      </c>
      <c r="BN81">
        <v>0</v>
      </c>
      <c r="BO81">
        <v>823187.73240490491</v>
      </c>
      <c r="BP81">
        <v>3795.7728483949068</v>
      </c>
      <c r="BQ81" t="s">
        <v>142</v>
      </c>
      <c r="BR81">
        <v>3828.7801507204881</v>
      </c>
      <c r="BS81">
        <v>6.9753551318926466E-2</v>
      </c>
      <c r="BT81">
        <v>0</v>
      </c>
      <c r="BU81">
        <v>823187.73240490491</v>
      </c>
      <c r="BV81">
        <v>0</v>
      </c>
      <c r="BW81">
        <v>823187.73240490491</v>
      </c>
      <c r="BY81">
        <v>0</v>
      </c>
      <c r="BZ81">
        <v>215</v>
      </c>
      <c r="CA81">
        <v>0</v>
      </c>
      <c r="CB81">
        <v>0</v>
      </c>
      <c r="CH81" t="s">
        <v>219</v>
      </c>
      <c r="CI81">
        <v>2082</v>
      </c>
    </row>
    <row r="82" spans="1:87" x14ac:dyDescent="0.2">
      <c r="A82">
        <v>136275</v>
      </c>
      <c r="B82">
        <v>8262133</v>
      </c>
      <c r="C82" t="s">
        <v>220</v>
      </c>
      <c r="D82">
        <v>631</v>
      </c>
      <c r="E82">
        <v>631</v>
      </c>
      <c r="F82">
        <v>0</v>
      </c>
      <c r="G82">
        <v>1844922.8800920288</v>
      </c>
      <c r="H82">
        <v>0</v>
      </c>
      <c r="I82">
        <v>0</v>
      </c>
      <c r="J82">
        <v>89336.515499999965</v>
      </c>
      <c r="K82">
        <v>0</v>
      </c>
      <c r="L82">
        <v>140644.6454178344</v>
      </c>
      <c r="M82">
        <v>0</v>
      </c>
      <c r="N82">
        <v>11683.179539999997</v>
      </c>
      <c r="O82">
        <v>41725.641214285693</v>
      </c>
      <c r="P82">
        <v>56020.536815476145</v>
      </c>
      <c r="Q82">
        <v>834.51282428571301</v>
      </c>
      <c r="R82">
        <v>55572.372520952427</v>
      </c>
      <c r="S82">
        <v>42034.720038095256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73308.345693888856</v>
      </c>
      <c r="AA82">
        <v>0</v>
      </c>
      <c r="AB82">
        <v>0</v>
      </c>
      <c r="AC82">
        <v>224154.46570514547</v>
      </c>
      <c r="AD82">
        <v>0</v>
      </c>
      <c r="AE82">
        <v>4873.167436164279</v>
      </c>
      <c r="AF82">
        <v>0</v>
      </c>
      <c r="AG82">
        <v>114400</v>
      </c>
      <c r="AH82">
        <v>0</v>
      </c>
      <c r="AI82">
        <v>0</v>
      </c>
      <c r="AJ82">
        <v>0</v>
      </c>
      <c r="AK82">
        <v>13817.599999999999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1844922.8800920288</v>
      </c>
      <c r="AU82">
        <v>740188.10270612815</v>
      </c>
      <c r="AV82">
        <v>128217.60000000001</v>
      </c>
      <c r="AW82">
        <v>303811.04213580157</v>
      </c>
      <c r="AX82">
        <v>2713328.5827981569</v>
      </c>
      <c r="AY82">
        <v>2699510.9827981568</v>
      </c>
      <c r="AZ82">
        <v>3750</v>
      </c>
      <c r="BA82">
        <v>2366250</v>
      </c>
      <c r="BB82">
        <v>0</v>
      </c>
      <c r="BC82">
        <v>0</v>
      </c>
      <c r="BD82">
        <v>2713328.5827981569</v>
      </c>
      <c r="BE82">
        <v>2713328.5827981574</v>
      </c>
      <c r="BF82">
        <v>0</v>
      </c>
      <c r="BG82">
        <v>2380067.6</v>
      </c>
      <c r="BH82">
        <v>2251850</v>
      </c>
      <c r="BI82">
        <v>2585110.9827981568</v>
      </c>
      <c r="BJ82">
        <v>4096.8478332775858</v>
      </c>
      <c r="BK82">
        <v>3967.0965506179955</v>
      </c>
      <c r="BL82">
        <v>3.2706862816176629E-2</v>
      </c>
      <c r="BM82">
        <v>0</v>
      </c>
      <c r="BN82">
        <v>0</v>
      </c>
      <c r="BO82">
        <v>2713328.5827981569</v>
      </c>
      <c r="BP82">
        <v>4278.1473578417699</v>
      </c>
      <c r="BQ82" t="s">
        <v>142</v>
      </c>
      <c r="BR82">
        <v>4300.0452976199003</v>
      </c>
      <c r="BS82">
        <v>2.5284465086480745E-2</v>
      </c>
      <c r="BT82">
        <v>0</v>
      </c>
      <c r="BU82">
        <v>2713328.5827981569</v>
      </c>
      <c r="BV82">
        <v>0</v>
      </c>
      <c r="BW82">
        <v>2713328.5827981569</v>
      </c>
      <c r="BY82">
        <v>0</v>
      </c>
      <c r="BZ82">
        <v>631</v>
      </c>
      <c r="CA82">
        <v>0</v>
      </c>
      <c r="CB82">
        <v>0</v>
      </c>
      <c r="CH82" t="s">
        <v>220</v>
      </c>
      <c r="CI82">
        <v>2133</v>
      </c>
    </row>
    <row r="83" spans="1:87" x14ac:dyDescent="0.2">
      <c r="A83">
        <v>143264</v>
      </c>
      <c r="B83">
        <v>8262231</v>
      </c>
      <c r="C83" t="s">
        <v>221</v>
      </c>
      <c r="D83">
        <v>289</v>
      </c>
      <c r="E83">
        <v>289</v>
      </c>
      <c r="F83">
        <v>0</v>
      </c>
      <c r="G83">
        <v>844980.52669825091</v>
      </c>
      <c r="H83">
        <v>0</v>
      </c>
      <c r="I83">
        <v>0</v>
      </c>
      <c r="J83">
        <v>40733.748000000029</v>
      </c>
      <c r="K83">
        <v>0</v>
      </c>
      <c r="L83">
        <v>72306.662682828275</v>
      </c>
      <c r="M83">
        <v>0</v>
      </c>
      <c r="N83">
        <v>216.01230000000018</v>
      </c>
      <c r="O83">
        <v>2828.7324999999983</v>
      </c>
      <c r="P83">
        <v>1928.6812499999958</v>
      </c>
      <c r="Q83">
        <v>0</v>
      </c>
      <c r="R83">
        <v>87253.539750000025</v>
      </c>
      <c r="S83">
        <v>39499.392000000036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22720.232492857162</v>
      </c>
      <c r="AA83">
        <v>0</v>
      </c>
      <c r="AB83">
        <v>0</v>
      </c>
      <c r="AC83">
        <v>131368.00188796691</v>
      </c>
      <c r="AD83">
        <v>0</v>
      </c>
      <c r="AE83">
        <v>12294.700074999955</v>
      </c>
      <c r="AF83">
        <v>0</v>
      </c>
      <c r="AG83">
        <v>114400</v>
      </c>
      <c r="AH83">
        <v>0</v>
      </c>
      <c r="AI83">
        <v>0</v>
      </c>
      <c r="AJ83">
        <v>0</v>
      </c>
      <c r="AK83">
        <v>11206.399999999994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844980.52669825091</v>
      </c>
      <c r="AU83">
        <v>411149.70293865236</v>
      </c>
      <c r="AV83">
        <v>125606.39999999999</v>
      </c>
      <c r="AW83">
        <v>168213.44717408082</v>
      </c>
      <c r="AX83">
        <v>1381736.6296369033</v>
      </c>
      <c r="AY83">
        <v>1370530.2296369034</v>
      </c>
      <c r="AZ83">
        <v>3750</v>
      </c>
      <c r="BA83">
        <v>1083750</v>
      </c>
      <c r="BB83">
        <v>0</v>
      </c>
      <c r="BC83">
        <v>0</v>
      </c>
      <c r="BD83">
        <v>1381736.6296369033</v>
      </c>
      <c r="BE83">
        <v>1381736.6296369033</v>
      </c>
      <c r="BF83">
        <v>0</v>
      </c>
      <c r="BG83">
        <v>1094956.3999999999</v>
      </c>
      <c r="BH83">
        <v>969349.99999999988</v>
      </c>
      <c r="BI83">
        <v>1256130.2296369034</v>
      </c>
      <c r="BJ83">
        <v>4346.4713828266549</v>
      </c>
      <c r="BK83">
        <v>4224.5603646885247</v>
      </c>
      <c r="BL83">
        <v>2.8857681655383011E-2</v>
      </c>
      <c r="BM83">
        <v>0</v>
      </c>
      <c r="BN83">
        <v>0</v>
      </c>
      <c r="BO83">
        <v>1381736.6296369033</v>
      </c>
      <c r="BP83">
        <v>4742.3191336917071</v>
      </c>
      <c r="BQ83" t="s">
        <v>142</v>
      </c>
      <c r="BR83">
        <v>4781.0956042799426</v>
      </c>
      <c r="BS83">
        <v>2.8265283531163421E-2</v>
      </c>
      <c r="BT83">
        <v>0</v>
      </c>
      <c r="BU83">
        <v>1381736.6296369033</v>
      </c>
      <c r="BV83">
        <v>0</v>
      </c>
      <c r="BW83">
        <v>1381736.6296369033</v>
      </c>
      <c r="BY83">
        <v>0</v>
      </c>
      <c r="BZ83">
        <v>289</v>
      </c>
      <c r="CA83">
        <v>0</v>
      </c>
      <c r="CB83">
        <v>0</v>
      </c>
      <c r="CH83" t="s">
        <v>221</v>
      </c>
      <c r="CI83">
        <v>2231</v>
      </c>
    </row>
    <row r="84" spans="1:87" x14ac:dyDescent="0.2">
      <c r="A84">
        <v>143263</v>
      </c>
      <c r="B84">
        <v>8262281</v>
      </c>
      <c r="C84" t="s">
        <v>222</v>
      </c>
      <c r="D84">
        <v>394</v>
      </c>
      <c r="E84">
        <v>394</v>
      </c>
      <c r="F84">
        <v>0</v>
      </c>
      <c r="G84">
        <v>1151980.3720384459</v>
      </c>
      <c r="H84">
        <v>0</v>
      </c>
      <c r="I84">
        <v>0</v>
      </c>
      <c r="J84">
        <v>12497.854500000001</v>
      </c>
      <c r="K84">
        <v>0</v>
      </c>
      <c r="L84">
        <v>21380.000011594202</v>
      </c>
      <c r="M84">
        <v>0</v>
      </c>
      <c r="N84">
        <v>0</v>
      </c>
      <c r="O84">
        <v>0</v>
      </c>
      <c r="P84">
        <v>773.43553435114529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2201.2682000000018</v>
      </c>
      <c r="AA84">
        <v>0</v>
      </c>
      <c r="AB84">
        <v>0</v>
      </c>
      <c r="AC84">
        <v>88797.529452343879</v>
      </c>
      <c r="AD84">
        <v>0</v>
      </c>
      <c r="AE84">
        <v>0</v>
      </c>
      <c r="AF84">
        <v>0</v>
      </c>
      <c r="AG84">
        <v>114400</v>
      </c>
      <c r="AH84">
        <v>0</v>
      </c>
      <c r="AI84">
        <v>0</v>
      </c>
      <c r="AJ84">
        <v>0</v>
      </c>
      <c r="AK84">
        <v>10854.27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1151980.3720384459</v>
      </c>
      <c r="AU84">
        <v>125650.08769828922</v>
      </c>
      <c r="AV84">
        <v>125254.27</v>
      </c>
      <c r="AW84">
        <v>93123.048251151879</v>
      </c>
      <c r="AX84">
        <v>1402884.7297367351</v>
      </c>
      <c r="AY84">
        <v>1392030.4597367351</v>
      </c>
      <c r="AZ84">
        <v>3750</v>
      </c>
      <c r="BA84">
        <v>1477500</v>
      </c>
      <c r="BB84">
        <v>85469.540263264906</v>
      </c>
      <c r="BC84">
        <v>0</v>
      </c>
      <c r="BD84">
        <v>1488354.27</v>
      </c>
      <c r="BE84">
        <v>1488354.27</v>
      </c>
      <c r="BF84">
        <v>0</v>
      </c>
      <c r="BG84">
        <v>1488354.27</v>
      </c>
      <c r="BH84">
        <v>1363100</v>
      </c>
      <c r="BI84">
        <v>1363100</v>
      </c>
      <c r="BJ84">
        <v>3459.6446700507613</v>
      </c>
      <c r="BK84">
        <v>3091.162826187327</v>
      </c>
      <c r="BL84">
        <v>0.11920492856014436</v>
      </c>
      <c r="BM84">
        <v>0</v>
      </c>
      <c r="BN84">
        <v>0</v>
      </c>
      <c r="BO84">
        <v>1488354.27</v>
      </c>
      <c r="BP84">
        <v>3750</v>
      </c>
      <c r="BQ84" t="s">
        <v>142</v>
      </c>
      <c r="BR84">
        <v>3777.5489086294415</v>
      </c>
      <c r="BS84">
        <v>0.11305194989014633</v>
      </c>
      <c r="BT84">
        <v>0</v>
      </c>
      <c r="BU84">
        <v>1488354.27</v>
      </c>
      <c r="BV84">
        <v>0</v>
      </c>
      <c r="BW84">
        <v>1488354.27</v>
      </c>
      <c r="BY84">
        <v>-25.73</v>
      </c>
      <c r="BZ84">
        <v>394</v>
      </c>
      <c r="CA84">
        <v>0</v>
      </c>
      <c r="CB84">
        <v>0</v>
      </c>
      <c r="CH84" t="s">
        <v>222</v>
      </c>
      <c r="CI84">
        <v>2281</v>
      </c>
    </row>
    <row r="85" spans="1:87" x14ac:dyDescent="0.2">
      <c r="A85">
        <v>138715</v>
      </c>
      <c r="B85">
        <v>8262319</v>
      </c>
      <c r="C85" t="s">
        <v>223</v>
      </c>
      <c r="D85">
        <v>153</v>
      </c>
      <c r="E85">
        <v>153</v>
      </c>
      <c r="F85">
        <v>0</v>
      </c>
      <c r="G85">
        <v>447342.63178142696</v>
      </c>
      <c r="H85">
        <v>0</v>
      </c>
      <c r="I85">
        <v>0</v>
      </c>
      <c r="J85">
        <v>12034.97100000001</v>
      </c>
      <c r="K85">
        <v>0</v>
      </c>
      <c r="L85">
        <v>14976.852800000013</v>
      </c>
      <c r="M85">
        <v>0</v>
      </c>
      <c r="N85">
        <v>12528.713399999984</v>
      </c>
      <c r="O85">
        <v>3343.0474999999992</v>
      </c>
      <c r="P85">
        <v>3857.3624999999993</v>
      </c>
      <c r="Q85">
        <v>833.19029999999987</v>
      </c>
      <c r="R85">
        <v>5816.9026499999991</v>
      </c>
      <c r="S85">
        <v>1234.3559999999998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41698.309045714261</v>
      </c>
      <c r="AA85">
        <v>0</v>
      </c>
      <c r="AB85">
        <v>0</v>
      </c>
      <c r="AC85">
        <v>46178.297086224549</v>
      </c>
      <c r="AD85">
        <v>0</v>
      </c>
      <c r="AE85">
        <v>2538.1445250000002</v>
      </c>
      <c r="AF85">
        <v>0</v>
      </c>
      <c r="AG85">
        <v>114400</v>
      </c>
      <c r="AH85">
        <v>0</v>
      </c>
      <c r="AI85">
        <v>0</v>
      </c>
      <c r="AJ85">
        <v>0</v>
      </c>
      <c r="AK85">
        <v>664.33999999999924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447342.63178142696</v>
      </c>
      <c r="AU85">
        <v>145040.14680693884</v>
      </c>
      <c r="AV85">
        <v>115064.34</v>
      </c>
      <c r="AW85">
        <v>55121.732660058129</v>
      </c>
      <c r="AX85">
        <v>707447.11858836573</v>
      </c>
      <c r="AY85">
        <v>706782.77858836576</v>
      </c>
      <c r="AZ85">
        <v>3750</v>
      </c>
      <c r="BA85">
        <v>573750</v>
      </c>
      <c r="BB85">
        <v>0</v>
      </c>
      <c r="BC85">
        <v>0</v>
      </c>
      <c r="BD85">
        <v>707447.11858836573</v>
      </c>
      <c r="BE85">
        <v>707447.11858836573</v>
      </c>
      <c r="BF85">
        <v>0</v>
      </c>
      <c r="BG85">
        <v>574414.34</v>
      </c>
      <c r="BH85">
        <v>459349.99999999994</v>
      </c>
      <c r="BI85">
        <v>592382.77858836576</v>
      </c>
      <c r="BJ85">
        <v>3871.7828665906259</v>
      </c>
      <c r="BK85">
        <v>3968.3042733361826</v>
      </c>
      <c r="BL85">
        <v>-2.4323086159018372E-2</v>
      </c>
      <c r="BM85">
        <v>2.9323086159018373E-2</v>
      </c>
      <c r="BN85">
        <v>17803.528001172366</v>
      </c>
      <c r="BO85">
        <v>725250.64658953808</v>
      </c>
      <c r="BP85">
        <v>4735.8582130035174</v>
      </c>
      <c r="BQ85" t="s">
        <v>142</v>
      </c>
      <c r="BR85">
        <v>4740.200304506785</v>
      </c>
      <c r="BS85">
        <v>3.676409633421418E-3</v>
      </c>
      <c r="BT85">
        <v>0</v>
      </c>
      <c r="BU85">
        <v>725250.64658953808</v>
      </c>
      <c r="BV85">
        <v>0</v>
      </c>
      <c r="BW85">
        <v>725250.64658953808</v>
      </c>
      <c r="BY85">
        <v>-4172.1000000000004</v>
      </c>
      <c r="BZ85">
        <v>153</v>
      </c>
      <c r="CA85">
        <v>0</v>
      </c>
      <c r="CB85">
        <v>0</v>
      </c>
      <c r="CH85" t="s">
        <v>223</v>
      </c>
      <c r="CI85">
        <v>2319</v>
      </c>
    </row>
    <row r="86" spans="1:87" x14ac:dyDescent="0.2">
      <c r="A86">
        <v>139449</v>
      </c>
      <c r="B86">
        <v>8262331</v>
      </c>
      <c r="C86" t="s">
        <v>224</v>
      </c>
      <c r="D86">
        <v>448</v>
      </c>
      <c r="E86">
        <v>448</v>
      </c>
      <c r="F86">
        <v>0</v>
      </c>
      <c r="G86">
        <v>1309866.0067848319</v>
      </c>
      <c r="H86">
        <v>0</v>
      </c>
      <c r="I86">
        <v>0</v>
      </c>
      <c r="J86">
        <v>28235.89349999994</v>
      </c>
      <c r="K86">
        <v>0</v>
      </c>
      <c r="L86">
        <v>60158.405884095861</v>
      </c>
      <c r="M86">
        <v>0</v>
      </c>
      <c r="N86">
        <v>19873.131600000012</v>
      </c>
      <c r="O86">
        <v>10029.142499999994</v>
      </c>
      <c r="P86">
        <v>1157.2087499999998</v>
      </c>
      <c r="Q86">
        <v>2499.570899999992</v>
      </c>
      <c r="R86">
        <v>6711.8107500000078</v>
      </c>
      <c r="S86">
        <v>2468.7120000000004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18241.899702242146</v>
      </c>
      <c r="AA86">
        <v>0</v>
      </c>
      <c r="AB86">
        <v>0</v>
      </c>
      <c r="AC86">
        <v>131268.85291951793</v>
      </c>
      <c r="AD86">
        <v>0</v>
      </c>
      <c r="AE86">
        <v>0</v>
      </c>
      <c r="AF86">
        <v>0</v>
      </c>
      <c r="AG86">
        <v>114400</v>
      </c>
      <c r="AH86">
        <v>0</v>
      </c>
      <c r="AI86">
        <v>0</v>
      </c>
      <c r="AJ86">
        <v>0</v>
      </c>
      <c r="AK86">
        <v>11921.599999999999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1309866.0067848319</v>
      </c>
      <c r="AU86">
        <v>280644.62850585592</v>
      </c>
      <c r="AV86">
        <v>126321.60000000001</v>
      </c>
      <c r="AW86">
        <v>146240.3145619955</v>
      </c>
      <c r="AX86">
        <v>1716832.235290688</v>
      </c>
      <c r="AY86">
        <v>1704910.6352906879</v>
      </c>
      <c r="AZ86">
        <v>3750</v>
      </c>
      <c r="BA86">
        <v>1680000</v>
      </c>
      <c r="BB86">
        <v>0</v>
      </c>
      <c r="BC86">
        <v>0</v>
      </c>
      <c r="BD86">
        <v>1716832.235290688</v>
      </c>
      <c r="BE86">
        <v>1716832.235290688</v>
      </c>
      <c r="BF86">
        <v>0</v>
      </c>
      <c r="BG86">
        <v>1691921.6</v>
      </c>
      <c r="BH86">
        <v>1565600</v>
      </c>
      <c r="BI86">
        <v>1590510.6352906879</v>
      </c>
      <c r="BJ86">
        <v>3550.2469537738571</v>
      </c>
      <c r="BK86">
        <v>3270.5200933797382</v>
      </c>
      <c r="BL86">
        <v>8.5529778875338011E-2</v>
      </c>
      <c r="BM86">
        <v>0</v>
      </c>
      <c r="BN86">
        <v>0</v>
      </c>
      <c r="BO86">
        <v>1716832.235290688</v>
      </c>
      <c r="BP86">
        <v>3805.6040966309997</v>
      </c>
      <c r="BQ86" t="s">
        <v>142</v>
      </c>
      <c r="BR86">
        <v>3832.2148109167142</v>
      </c>
      <c r="BS86">
        <v>8.1369163968050939E-2</v>
      </c>
      <c r="BT86">
        <v>0</v>
      </c>
      <c r="BU86">
        <v>1716832.235290688</v>
      </c>
      <c r="BV86">
        <v>0</v>
      </c>
      <c r="BW86">
        <v>1716832.235290688</v>
      </c>
      <c r="BY86">
        <v>280</v>
      </c>
      <c r="BZ86">
        <v>448</v>
      </c>
      <c r="CA86">
        <v>0</v>
      </c>
      <c r="CB86">
        <v>0</v>
      </c>
      <c r="CH86" t="s">
        <v>224</v>
      </c>
      <c r="CI86">
        <v>2331</v>
      </c>
    </row>
    <row r="87" spans="1:87" x14ac:dyDescent="0.2">
      <c r="A87">
        <v>139861</v>
      </c>
      <c r="B87">
        <v>8262332</v>
      </c>
      <c r="C87" t="s">
        <v>225</v>
      </c>
      <c r="D87">
        <v>479</v>
      </c>
      <c r="E87">
        <v>479</v>
      </c>
      <c r="F87">
        <v>0</v>
      </c>
      <c r="G87">
        <v>1400504.0563614608</v>
      </c>
      <c r="H87">
        <v>0</v>
      </c>
      <c r="I87">
        <v>0</v>
      </c>
      <c r="J87">
        <v>27310.126499999911</v>
      </c>
      <c r="K87">
        <v>0</v>
      </c>
      <c r="L87">
        <v>39088.625753333334</v>
      </c>
      <c r="M87">
        <v>0</v>
      </c>
      <c r="N87">
        <v>6912.393599999994</v>
      </c>
      <c r="O87">
        <v>3085.889999999994</v>
      </c>
      <c r="P87">
        <v>3857.3624999999993</v>
      </c>
      <c r="Q87">
        <v>2082.9757499999996</v>
      </c>
      <c r="R87">
        <v>1789.8161999999993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24213.950199999999</v>
      </c>
      <c r="AA87">
        <v>0</v>
      </c>
      <c r="AB87">
        <v>0</v>
      </c>
      <c r="AC87">
        <v>139853.65632389853</v>
      </c>
      <c r="AD87">
        <v>0</v>
      </c>
      <c r="AE87">
        <v>0</v>
      </c>
      <c r="AF87">
        <v>0</v>
      </c>
      <c r="AG87">
        <v>114400</v>
      </c>
      <c r="AH87">
        <v>0</v>
      </c>
      <c r="AI87">
        <v>0</v>
      </c>
      <c r="AJ87">
        <v>0</v>
      </c>
      <c r="AK87">
        <v>11206.4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1400504.0563614608</v>
      </c>
      <c r="AU87">
        <v>248194.79682723177</v>
      </c>
      <c r="AV87">
        <v>125606.39999999999</v>
      </c>
      <c r="AW87">
        <v>139325.43327087944</v>
      </c>
      <c r="AX87">
        <v>1774305.2531886925</v>
      </c>
      <c r="AY87">
        <v>1763098.8531886926</v>
      </c>
      <c r="AZ87">
        <v>3750</v>
      </c>
      <c r="BA87">
        <v>1796250</v>
      </c>
      <c r="BB87">
        <v>33151.146811307408</v>
      </c>
      <c r="BC87">
        <v>0</v>
      </c>
      <c r="BD87">
        <v>1807456.4</v>
      </c>
      <c r="BE87">
        <v>1807456.4000000001</v>
      </c>
      <c r="BF87">
        <v>0</v>
      </c>
      <c r="BG87">
        <v>1807456.4</v>
      </c>
      <c r="BH87">
        <v>1681850</v>
      </c>
      <c r="BI87">
        <v>1681850</v>
      </c>
      <c r="BJ87">
        <v>3511.169102296451</v>
      </c>
      <c r="BK87">
        <v>3192.273830530276</v>
      </c>
      <c r="BL87">
        <v>9.9895964035517149E-2</v>
      </c>
      <c r="BM87">
        <v>0</v>
      </c>
      <c r="BN87">
        <v>0</v>
      </c>
      <c r="BO87">
        <v>1807456.4</v>
      </c>
      <c r="BP87">
        <v>3750</v>
      </c>
      <c r="BQ87" t="s">
        <v>142</v>
      </c>
      <c r="BR87">
        <v>3773.3954070981208</v>
      </c>
      <c r="BS87">
        <v>9.1780067928340037E-2</v>
      </c>
      <c r="BT87">
        <v>0</v>
      </c>
      <c r="BU87">
        <v>1807456.4</v>
      </c>
      <c r="BV87">
        <v>0</v>
      </c>
      <c r="BW87">
        <v>1807456.4</v>
      </c>
      <c r="BY87">
        <v>0</v>
      </c>
      <c r="BZ87">
        <v>479</v>
      </c>
      <c r="CA87">
        <v>0</v>
      </c>
      <c r="CB87">
        <v>0</v>
      </c>
      <c r="CH87" t="s">
        <v>225</v>
      </c>
      <c r="CI87">
        <v>2332</v>
      </c>
    </row>
    <row r="88" spans="1:87" x14ac:dyDescent="0.2">
      <c r="A88">
        <v>146462</v>
      </c>
      <c r="B88">
        <v>8262349</v>
      </c>
      <c r="C88" t="s">
        <v>240</v>
      </c>
      <c r="D88">
        <v>242</v>
      </c>
      <c r="E88">
        <v>242</v>
      </c>
      <c r="F88">
        <v>0</v>
      </c>
      <c r="G88">
        <v>707561.54830787797</v>
      </c>
      <c r="H88">
        <v>0</v>
      </c>
      <c r="I88">
        <v>0</v>
      </c>
      <c r="J88">
        <v>12960.738000000003</v>
      </c>
      <c r="K88">
        <v>0</v>
      </c>
      <c r="L88">
        <v>19666.381238174272</v>
      </c>
      <c r="M88">
        <v>0</v>
      </c>
      <c r="N88">
        <v>5400.3075000000026</v>
      </c>
      <c r="O88">
        <v>6686.095000000023</v>
      </c>
      <c r="P88">
        <v>0</v>
      </c>
      <c r="Q88">
        <v>833.19030000000055</v>
      </c>
      <c r="R88">
        <v>4474.5405000000019</v>
      </c>
      <c r="S88">
        <v>1851.5339999999951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35456.141364285686</v>
      </c>
      <c r="AA88">
        <v>0</v>
      </c>
      <c r="AB88">
        <v>0</v>
      </c>
      <c r="AC88">
        <v>52324.107217105367</v>
      </c>
      <c r="AD88">
        <v>0</v>
      </c>
      <c r="AE88">
        <v>0</v>
      </c>
      <c r="AF88">
        <v>0</v>
      </c>
      <c r="AG88">
        <v>114400</v>
      </c>
      <c r="AH88">
        <v>0</v>
      </c>
      <c r="AI88">
        <v>0</v>
      </c>
      <c r="AJ88">
        <v>0</v>
      </c>
      <c r="AK88">
        <v>353.90000000000146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707561.54830787797</v>
      </c>
      <c r="AU88">
        <v>139653.03511956535</v>
      </c>
      <c r="AV88">
        <v>114753.9</v>
      </c>
      <c r="AW88">
        <v>66072.000947647408</v>
      </c>
      <c r="AX88">
        <v>961968.48342744331</v>
      </c>
      <c r="AY88">
        <v>961614.58342744329</v>
      </c>
      <c r="AZ88">
        <v>3750</v>
      </c>
      <c r="BA88">
        <v>907500</v>
      </c>
      <c r="BB88">
        <v>0</v>
      </c>
      <c r="BC88">
        <v>0</v>
      </c>
      <c r="BD88">
        <v>961968.48342744331</v>
      </c>
      <c r="BE88">
        <v>961968.48342744331</v>
      </c>
      <c r="BF88">
        <v>0</v>
      </c>
      <c r="BG88">
        <v>907853.9</v>
      </c>
      <c r="BH88">
        <v>793100</v>
      </c>
      <c r="BI88">
        <v>847214.58342744329</v>
      </c>
      <c r="BJ88">
        <v>3500.886708377865</v>
      </c>
      <c r="BK88">
        <v>3371.4375400481822</v>
      </c>
      <c r="BL88">
        <v>3.8395837618819664E-2</v>
      </c>
      <c r="BM88">
        <v>0</v>
      </c>
      <c r="BN88">
        <v>0</v>
      </c>
      <c r="BO88">
        <v>961968.48342744331</v>
      </c>
      <c r="BP88">
        <v>3973.6139811051376</v>
      </c>
      <c r="BQ88" t="s">
        <v>142</v>
      </c>
      <c r="BR88">
        <v>3975.0763777993525</v>
      </c>
      <c r="BS88">
        <v>9.4095447638371521E-3</v>
      </c>
      <c r="BT88">
        <v>0</v>
      </c>
      <c r="BU88">
        <v>961968.48342744331</v>
      </c>
      <c r="BV88">
        <v>0</v>
      </c>
      <c r="BW88">
        <v>961968.48342744331</v>
      </c>
      <c r="BY88">
        <v>-21726.85</v>
      </c>
      <c r="BZ88">
        <v>242</v>
      </c>
      <c r="CA88">
        <v>0</v>
      </c>
      <c r="CB88">
        <v>0</v>
      </c>
      <c r="CH88" t="s">
        <v>240</v>
      </c>
      <c r="CI88">
        <v>2349</v>
      </c>
    </row>
    <row r="89" spans="1:87" x14ac:dyDescent="0.2">
      <c r="A89">
        <v>141271</v>
      </c>
      <c r="B89">
        <v>8262350</v>
      </c>
      <c r="C89" t="s">
        <v>226</v>
      </c>
      <c r="D89">
        <v>116</v>
      </c>
      <c r="E89">
        <v>116</v>
      </c>
      <c r="F89">
        <v>0</v>
      </c>
      <c r="G89">
        <v>339161.73389964394</v>
      </c>
      <c r="H89">
        <v>0</v>
      </c>
      <c r="I89">
        <v>0</v>
      </c>
      <c r="J89">
        <v>3240.1844999999998</v>
      </c>
      <c r="K89">
        <v>0</v>
      </c>
      <c r="L89">
        <v>4986.5525970149247</v>
      </c>
      <c r="M89">
        <v>0</v>
      </c>
      <c r="N89">
        <v>7473.2676421052693</v>
      </c>
      <c r="O89">
        <v>3140.0284210526361</v>
      </c>
      <c r="P89">
        <v>0</v>
      </c>
      <c r="Q89">
        <v>0</v>
      </c>
      <c r="R89">
        <v>2276.520605263157</v>
      </c>
      <c r="S89">
        <v>628.00568421052606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19151.033339999998</v>
      </c>
      <c r="AA89">
        <v>0</v>
      </c>
      <c r="AB89">
        <v>0</v>
      </c>
      <c r="AC89">
        <v>36556.382934246532</v>
      </c>
      <c r="AD89">
        <v>0</v>
      </c>
      <c r="AE89">
        <v>1836.1045499999975</v>
      </c>
      <c r="AF89">
        <v>0</v>
      </c>
      <c r="AG89">
        <v>114400</v>
      </c>
      <c r="AH89">
        <v>0</v>
      </c>
      <c r="AI89">
        <v>0</v>
      </c>
      <c r="AJ89">
        <v>0</v>
      </c>
      <c r="AK89">
        <v>5929.6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339161.73389964394</v>
      </c>
      <c r="AU89">
        <v>79288.080273893051</v>
      </c>
      <c r="AV89">
        <v>120329.60000000001</v>
      </c>
      <c r="AW89">
        <v>37069.318036852317</v>
      </c>
      <c r="AX89">
        <v>538779.41417353693</v>
      </c>
      <c r="AY89">
        <v>532849.81417353696</v>
      </c>
      <c r="AZ89">
        <v>3750</v>
      </c>
      <c r="BA89">
        <v>435000</v>
      </c>
      <c r="BB89">
        <v>0</v>
      </c>
      <c r="BC89">
        <v>0</v>
      </c>
      <c r="BD89">
        <v>538779.41417353693</v>
      </c>
      <c r="BE89">
        <v>538779.41417353705</v>
      </c>
      <c r="BF89">
        <v>0</v>
      </c>
      <c r="BG89">
        <v>440929.6</v>
      </c>
      <c r="BH89">
        <v>320600</v>
      </c>
      <c r="BI89">
        <v>418449.81417353696</v>
      </c>
      <c r="BJ89">
        <v>3607.325984254629</v>
      </c>
      <c r="BK89">
        <v>3454.3674590626142</v>
      </c>
      <c r="BL89">
        <v>4.4279749333188199E-2</v>
      </c>
      <c r="BM89">
        <v>0</v>
      </c>
      <c r="BN89">
        <v>0</v>
      </c>
      <c r="BO89">
        <v>538779.41417353693</v>
      </c>
      <c r="BP89">
        <v>4593.5328808063532</v>
      </c>
      <c r="BQ89" t="s">
        <v>142</v>
      </c>
      <c r="BR89">
        <v>4644.6501221856633</v>
      </c>
      <c r="BS89">
        <v>6.6678303189608101E-2</v>
      </c>
      <c r="BT89">
        <v>0</v>
      </c>
      <c r="BU89">
        <v>538779.41417353693</v>
      </c>
      <c r="BV89">
        <v>0</v>
      </c>
      <c r="BW89">
        <v>538779.41417353693</v>
      </c>
      <c r="BY89">
        <v>0</v>
      </c>
      <c r="BZ89">
        <v>116</v>
      </c>
      <c r="CA89">
        <v>0</v>
      </c>
      <c r="CB89">
        <v>0</v>
      </c>
      <c r="CH89" t="s">
        <v>226</v>
      </c>
      <c r="CI89">
        <v>2350</v>
      </c>
    </row>
    <row r="90" spans="1:87" x14ac:dyDescent="0.2">
      <c r="A90">
        <v>136853</v>
      </c>
      <c r="B90">
        <v>8263388</v>
      </c>
      <c r="C90" t="s">
        <v>227</v>
      </c>
      <c r="D90">
        <v>656</v>
      </c>
      <c r="E90">
        <v>656</v>
      </c>
      <c r="F90">
        <v>0</v>
      </c>
      <c r="G90">
        <v>1918018.0813635038</v>
      </c>
      <c r="H90">
        <v>0</v>
      </c>
      <c r="I90">
        <v>0</v>
      </c>
      <c r="J90">
        <v>22218.408000000007</v>
      </c>
      <c r="K90">
        <v>0</v>
      </c>
      <c r="L90">
        <v>33654.716339999999</v>
      </c>
      <c r="M90">
        <v>0</v>
      </c>
      <c r="N90">
        <v>5624.8943340457981</v>
      </c>
      <c r="O90">
        <v>2575.5010687022927</v>
      </c>
      <c r="P90">
        <v>1158.9754809160315</v>
      </c>
      <c r="Q90">
        <v>0</v>
      </c>
      <c r="R90">
        <v>3136.9603016794013</v>
      </c>
      <c r="S90">
        <v>1236.2405129771005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49685.767942857179</v>
      </c>
      <c r="AA90">
        <v>0</v>
      </c>
      <c r="AB90">
        <v>0</v>
      </c>
      <c r="AC90">
        <v>208907.57651162814</v>
      </c>
      <c r="AD90">
        <v>0</v>
      </c>
      <c r="AE90">
        <v>0</v>
      </c>
      <c r="AF90">
        <v>0</v>
      </c>
      <c r="AG90">
        <v>114400</v>
      </c>
      <c r="AH90">
        <v>0</v>
      </c>
      <c r="AI90">
        <v>0</v>
      </c>
      <c r="AJ90">
        <v>57200</v>
      </c>
      <c r="AK90">
        <v>20835.2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1918018.0813635038</v>
      </c>
      <c r="AU90">
        <v>328199.040492806</v>
      </c>
      <c r="AV90">
        <v>192435.20000000001</v>
      </c>
      <c r="AW90">
        <v>187396.78623210103</v>
      </c>
      <c r="AX90">
        <v>2438652.3218563101</v>
      </c>
      <c r="AY90">
        <v>2360617.1218563099</v>
      </c>
      <c r="AZ90">
        <v>3750</v>
      </c>
      <c r="BA90">
        <v>2460000</v>
      </c>
      <c r="BB90">
        <v>99382.878143690061</v>
      </c>
      <c r="BC90">
        <v>0</v>
      </c>
      <c r="BD90">
        <v>2538035.2000000002</v>
      </c>
      <c r="BE90">
        <v>2538035.1999999997</v>
      </c>
      <c r="BF90">
        <v>0</v>
      </c>
      <c r="BG90">
        <v>2538035.2000000002</v>
      </c>
      <c r="BH90">
        <v>2402800</v>
      </c>
      <c r="BI90">
        <v>2402800</v>
      </c>
      <c r="BJ90">
        <v>3662.8048780487807</v>
      </c>
      <c r="BK90">
        <v>3300.9680274948123</v>
      </c>
      <c r="BL90">
        <v>0.10961537571406757</v>
      </c>
      <c r="BM90">
        <v>0</v>
      </c>
      <c r="BN90">
        <v>0</v>
      </c>
      <c r="BO90">
        <v>2538035.2000000002</v>
      </c>
      <c r="BP90">
        <v>3750</v>
      </c>
      <c r="BQ90" t="s">
        <v>142</v>
      </c>
      <c r="BR90">
        <v>3868.9560975609761</v>
      </c>
      <c r="BS90">
        <v>0.10440968167405384</v>
      </c>
      <c r="BT90">
        <v>0</v>
      </c>
      <c r="BU90">
        <v>2538035.2000000002</v>
      </c>
      <c r="BV90">
        <v>0</v>
      </c>
      <c r="BW90">
        <v>2538035.2000000002</v>
      </c>
      <c r="BY90">
        <v>0</v>
      </c>
      <c r="BZ90">
        <v>656</v>
      </c>
      <c r="CA90">
        <v>0</v>
      </c>
      <c r="CB90">
        <v>0</v>
      </c>
      <c r="CH90" t="s">
        <v>227</v>
      </c>
      <c r="CI90">
        <v>3388</v>
      </c>
    </row>
    <row r="91" spans="1:87" x14ac:dyDescent="0.2">
      <c r="A91">
        <v>137061</v>
      </c>
      <c r="B91">
        <v>8265207</v>
      </c>
      <c r="C91" t="s">
        <v>228</v>
      </c>
      <c r="D91">
        <v>679</v>
      </c>
      <c r="E91">
        <v>679</v>
      </c>
      <c r="F91">
        <v>0</v>
      </c>
      <c r="G91">
        <v>1985265.6665332608</v>
      </c>
      <c r="H91">
        <v>0</v>
      </c>
      <c r="I91">
        <v>0</v>
      </c>
      <c r="J91">
        <v>20366.874000000014</v>
      </c>
      <c r="K91">
        <v>0</v>
      </c>
      <c r="L91">
        <v>55299.148799999995</v>
      </c>
      <c r="M91">
        <v>0</v>
      </c>
      <c r="N91">
        <v>17713.008599999954</v>
      </c>
      <c r="O91">
        <v>1285.7875000000001</v>
      </c>
      <c r="P91">
        <v>6557.5162499999888</v>
      </c>
      <c r="Q91">
        <v>13747.639949999988</v>
      </c>
      <c r="R91">
        <v>7606.7188499999875</v>
      </c>
      <c r="S91">
        <v>617.17800000000091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52908.357798229976</v>
      </c>
      <c r="AA91">
        <v>0</v>
      </c>
      <c r="AB91">
        <v>0</v>
      </c>
      <c r="AC91">
        <v>194758.93838848546</v>
      </c>
      <c r="AD91">
        <v>0</v>
      </c>
      <c r="AE91">
        <v>0</v>
      </c>
      <c r="AF91">
        <v>0</v>
      </c>
      <c r="AG91">
        <v>114400</v>
      </c>
      <c r="AH91">
        <v>0</v>
      </c>
      <c r="AI91">
        <v>0</v>
      </c>
      <c r="AJ91">
        <v>0</v>
      </c>
      <c r="AK91">
        <v>13484.229999999998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1985265.6665332608</v>
      </c>
      <c r="AU91">
        <v>370861.16813671537</v>
      </c>
      <c r="AV91">
        <v>127884.23</v>
      </c>
      <c r="AW91">
        <v>201196.49315614888</v>
      </c>
      <c r="AX91">
        <v>2484011.064669976</v>
      </c>
      <c r="AY91">
        <v>2470526.834669976</v>
      </c>
      <c r="AZ91">
        <v>3750</v>
      </c>
      <c r="BA91">
        <v>2546250</v>
      </c>
      <c r="BB91">
        <v>75723.16533002397</v>
      </c>
      <c r="BC91">
        <v>0</v>
      </c>
      <c r="BD91">
        <v>2559734.23</v>
      </c>
      <c r="BE91">
        <v>2559734.2300000004</v>
      </c>
      <c r="BF91">
        <v>0</v>
      </c>
      <c r="BG91">
        <v>2559734.23</v>
      </c>
      <c r="BH91">
        <v>2431850</v>
      </c>
      <c r="BI91">
        <v>2431850</v>
      </c>
      <c r="BJ91">
        <v>3581.5169366715759</v>
      </c>
      <c r="BK91">
        <v>3193.3477866087069</v>
      </c>
      <c r="BL91">
        <v>0.12155555110240576</v>
      </c>
      <c r="BM91">
        <v>0</v>
      </c>
      <c r="BN91">
        <v>0</v>
      </c>
      <c r="BO91">
        <v>2559734.23</v>
      </c>
      <c r="BP91">
        <v>3750</v>
      </c>
      <c r="BQ91" t="s">
        <v>142</v>
      </c>
      <c r="BR91">
        <v>3769.8589543446246</v>
      </c>
      <c r="BS91">
        <v>0.11396874796812972</v>
      </c>
      <c r="BT91">
        <v>0</v>
      </c>
      <c r="BU91">
        <v>2559734.23</v>
      </c>
      <c r="BV91">
        <v>0</v>
      </c>
      <c r="BW91">
        <v>2559734.23</v>
      </c>
      <c r="BY91">
        <v>-6.97</v>
      </c>
      <c r="BZ91">
        <v>679</v>
      </c>
      <c r="CA91">
        <v>0</v>
      </c>
      <c r="CB91">
        <v>0</v>
      </c>
      <c r="CH91" t="s">
        <v>228</v>
      </c>
      <c r="CI91">
        <v>5207</v>
      </c>
    </row>
    <row r="92" spans="1:87" x14ac:dyDescent="0.2">
      <c r="A92">
        <v>138933</v>
      </c>
      <c r="B92">
        <v>8265208</v>
      </c>
      <c r="C92" t="s">
        <v>229</v>
      </c>
      <c r="D92">
        <v>412</v>
      </c>
      <c r="E92">
        <v>412</v>
      </c>
      <c r="F92">
        <v>0</v>
      </c>
      <c r="G92">
        <v>1204608.9169539078</v>
      </c>
      <c r="H92">
        <v>0</v>
      </c>
      <c r="I92">
        <v>0</v>
      </c>
      <c r="J92">
        <v>24069.942000000057</v>
      </c>
      <c r="K92">
        <v>0</v>
      </c>
      <c r="L92">
        <v>50203.474030769219</v>
      </c>
      <c r="M92">
        <v>0</v>
      </c>
      <c r="N92">
        <v>8661.5150948905102</v>
      </c>
      <c r="O92">
        <v>25520.535547445241</v>
      </c>
      <c r="P92">
        <v>23587.161642335781</v>
      </c>
      <c r="Q92">
        <v>0</v>
      </c>
      <c r="R92">
        <v>4485.4274598540142</v>
      </c>
      <c r="S92">
        <v>1856.0389489051092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19967.75387102272</v>
      </c>
      <c r="AA92">
        <v>0</v>
      </c>
      <c r="AB92">
        <v>0</v>
      </c>
      <c r="AC92">
        <v>135534.26808804646</v>
      </c>
      <c r="AD92">
        <v>0</v>
      </c>
      <c r="AE92">
        <v>0</v>
      </c>
      <c r="AF92">
        <v>0</v>
      </c>
      <c r="AG92">
        <v>114400</v>
      </c>
      <c r="AH92">
        <v>0</v>
      </c>
      <c r="AI92">
        <v>0</v>
      </c>
      <c r="AJ92">
        <v>0</v>
      </c>
      <c r="AK92">
        <v>15232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1204608.9169539078</v>
      </c>
      <c r="AU92">
        <v>293886.11668326915</v>
      </c>
      <c r="AV92">
        <v>129632</v>
      </c>
      <c r="AW92">
        <v>149673.73200130335</v>
      </c>
      <c r="AX92">
        <v>1628127.033637177</v>
      </c>
      <c r="AY92">
        <v>1612895.033637177</v>
      </c>
      <c r="AZ92">
        <v>3750</v>
      </c>
      <c r="BA92">
        <v>1545000</v>
      </c>
      <c r="BB92">
        <v>0</v>
      </c>
      <c r="BC92">
        <v>0</v>
      </c>
      <c r="BD92">
        <v>1628127.033637177</v>
      </c>
      <c r="BE92">
        <v>1628127.033637177</v>
      </c>
      <c r="BF92">
        <v>0</v>
      </c>
      <c r="BG92">
        <v>1560232</v>
      </c>
      <c r="BH92">
        <v>1430600</v>
      </c>
      <c r="BI92">
        <v>1498495.033637177</v>
      </c>
      <c r="BJ92">
        <v>3637.1238680514002</v>
      </c>
      <c r="BK92">
        <v>3393.3939546849806</v>
      </c>
      <c r="BL92">
        <v>7.1824820996666691E-2</v>
      </c>
      <c r="BM92">
        <v>0</v>
      </c>
      <c r="BN92">
        <v>0</v>
      </c>
      <c r="BO92">
        <v>1628127.033637177</v>
      </c>
      <c r="BP92">
        <v>3914.7937709640219</v>
      </c>
      <c r="BQ92" t="s">
        <v>142</v>
      </c>
      <c r="BR92">
        <v>3951.7646447504294</v>
      </c>
      <c r="BS92">
        <v>6.6357536058873956E-2</v>
      </c>
      <c r="BT92">
        <v>0</v>
      </c>
      <c r="BU92">
        <v>1628127.033637177</v>
      </c>
      <c r="BV92">
        <v>0</v>
      </c>
      <c r="BW92">
        <v>1628127.033637177</v>
      </c>
      <c r="BY92">
        <v>0</v>
      </c>
      <c r="BZ92">
        <v>412</v>
      </c>
      <c r="CA92">
        <v>0</v>
      </c>
      <c r="CB92">
        <v>0</v>
      </c>
      <c r="CH92" t="s">
        <v>229</v>
      </c>
      <c r="CI92">
        <v>5208</v>
      </c>
    </row>
    <row r="93" spans="1:87" x14ac:dyDescent="0.2">
      <c r="A93">
        <v>136842</v>
      </c>
      <c r="B93">
        <v>8264000</v>
      </c>
      <c r="C93" t="s">
        <v>230</v>
      </c>
      <c r="D93">
        <v>2016.5</v>
      </c>
      <c r="E93">
        <v>0</v>
      </c>
      <c r="F93">
        <v>2016.5</v>
      </c>
      <c r="G93">
        <v>0</v>
      </c>
      <c r="H93">
        <v>5717676.0135046216</v>
      </c>
      <c r="I93">
        <v>2921951.6323065814</v>
      </c>
      <c r="J93">
        <v>0</v>
      </c>
      <c r="K93">
        <v>121937.76754432355</v>
      </c>
      <c r="L93">
        <v>0</v>
      </c>
      <c r="M93">
        <v>441083.2245521837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131615.36814307907</v>
      </c>
      <c r="U93">
        <v>94937.261873794734</v>
      </c>
      <c r="V93">
        <v>47748.206065305851</v>
      </c>
      <c r="W93">
        <v>29936.044518818009</v>
      </c>
      <c r="X93">
        <v>144491.9533842013</v>
      </c>
      <c r="Y93">
        <v>26194.038953965817</v>
      </c>
      <c r="Z93">
        <v>0</v>
      </c>
      <c r="AA93">
        <v>54733.671574869011</v>
      </c>
      <c r="AB93">
        <v>0</v>
      </c>
      <c r="AC93">
        <v>0</v>
      </c>
      <c r="AD93">
        <v>808843.08323647908</v>
      </c>
      <c r="AE93">
        <v>0</v>
      </c>
      <c r="AF93">
        <v>0</v>
      </c>
      <c r="AG93">
        <v>114400</v>
      </c>
      <c r="AH93">
        <v>0</v>
      </c>
      <c r="AI93">
        <v>0</v>
      </c>
      <c r="AJ93">
        <v>57200</v>
      </c>
      <c r="AK93">
        <v>107220.95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8639627.6458112039</v>
      </c>
      <c r="AU93">
        <v>1901520.6198470201</v>
      </c>
      <c r="AV93">
        <v>278820.95</v>
      </c>
      <c r="AW93">
        <v>1121173.1988123045</v>
      </c>
      <c r="AX93">
        <v>10819969.215658223</v>
      </c>
      <c r="AY93">
        <v>10655548.265658224</v>
      </c>
      <c r="AZ93">
        <v>5000</v>
      </c>
      <c r="BA93">
        <v>10082500</v>
      </c>
      <c r="BB93">
        <v>0</v>
      </c>
      <c r="BC93">
        <v>0</v>
      </c>
      <c r="BD93">
        <v>10819969.215658223</v>
      </c>
      <c r="BE93">
        <v>0</v>
      </c>
      <c r="BF93">
        <v>10819969.215658223</v>
      </c>
      <c r="BG93">
        <v>10246920.949999999</v>
      </c>
      <c r="BH93">
        <v>10025300</v>
      </c>
      <c r="BI93">
        <v>10598348.265658224</v>
      </c>
      <c r="BJ93">
        <v>5255.8136700511895</v>
      </c>
      <c r="BK93">
        <v>4887.5842738435922</v>
      </c>
      <c r="BL93">
        <v>7.5339753869455447E-2</v>
      </c>
      <c r="BM93">
        <v>0</v>
      </c>
      <c r="BN93">
        <v>0</v>
      </c>
      <c r="BO93">
        <v>10819969.215658223</v>
      </c>
      <c r="BP93">
        <v>5284.1796507107483</v>
      </c>
      <c r="BQ93" t="s">
        <v>142</v>
      </c>
      <c r="BR93">
        <v>5365.7174389577103</v>
      </c>
      <c r="BS93">
        <v>7.0592443829957663E-2</v>
      </c>
      <c r="BT93">
        <v>0</v>
      </c>
      <c r="BU93">
        <v>10819969.215658223</v>
      </c>
      <c r="BV93">
        <v>0</v>
      </c>
      <c r="BW93">
        <v>10819969.215658223</v>
      </c>
      <c r="BY93">
        <v>-805.81</v>
      </c>
      <c r="BZ93">
        <v>0</v>
      </c>
      <c r="CA93">
        <v>1390.5</v>
      </c>
      <c r="CB93">
        <v>626</v>
      </c>
      <c r="CH93" t="s">
        <v>230</v>
      </c>
      <c r="CI93">
        <v>4000</v>
      </c>
    </row>
    <row r="94" spans="1:87" x14ac:dyDescent="0.2">
      <c r="A94">
        <v>138439</v>
      </c>
      <c r="B94">
        <v>8264002</v>
      </c>
      <c r="C94" t="s">
        <v>231</v>
      </c>
      <c r="D94">
        <v>467</v>
      </c>
      <c r="E94">
        <v>0</v>
      </c>
      <c r="F94">
        <v>467</v>
      </c>
      <c r="G94">
        <v>0</v>
      </c>
      <c r="H94">
        <v>1134900.0932954156</v>
      </c>
      <c r="I94">
        <v>891521.98365903692</v>
      </c>
      <c r="J94">
        <v>0</v>
      </c>
      <c r="K94">
        <v>80078.845500000098</v>
      </c>
      <c r="L94">
        <v>0</v>
      </c>
      <c r="M94">
        <v>222520.20902970081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7406.1359999999968</v>
      </c>
      <c r="U94">
        <v>20413.162350000079</v>
      </c>
      <c r="V94">
        <v>33019.022999999921</v>
      </c>
      <c r="W94">
        <v>4176.2378000000081</v>
      </c>
      <c r="X94">
        <v>128578.7500000001</v>
      </c>
      <c r="Y94">
        <v>88133.01840000019</v>
      </c>
      <c r="Z94">
        <v>0</v>
      </c>
      <c r="AA94">
        <v>34141.333380257529</v>
      </c>
      <c r="AB94">
        <v>0</v>
      </c>
      <c r="AC94">
        <v>0</v>
      </c>
      <c r="AD94">
        <v>189866.89516510622</v>
      </c>
      <c r="AE94">
        <v>0</v>
      </c>
      <c r="AF94">
        <v>16689.521750000014</v>
      </c>
      <c r="AG94">
        <v>114400</v>
      </c>
      <c r="AH94">
        <v>0</v>
      </c>
      <c r="AI94">
        <v>0</v>
      </c>
      <c r="AJ94">
        <v>0</v>
      </c>
      <c r="AK94">
        <v>29648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2026422.0769544526</v>
      </c>
      <c r="AU94">
        <v>825023.132375065</v>
      </c>
      <c r="AV94">
        <v>144048</v>
      </c>
      <c r="AW94">
        <v>373823.97007141187</v>
      </c>
      <c r="AX94">
        <v>2995493.2093295176</v>
      </c>
      <c r="AY94">
        <v>2965845.2093295176</v>
      </c>
      <c r="AZ94">
        <v>5000</v>
      </c>
      <c r="BA94">
        <v>2335000</v>
      </c>
      <c r="BB94">
        <v>0</v>
      </c>
      <c r="BC94">
        <v>0</v>
      </c>
      <c r="BD94">
        <v>2995493.2093295176</v>
      </c>
      <c r="BE94">
        <v>0</v>
      </c>
      <c r="BF94">
        <v>2995493.2093295176</v>
      </c>
      <c r="BG94">
        <v>2364648</v>
      </c>
      <c r="BH94">
        <v>2220600</v>
      </c>
      <c r="BI94">
        <v>2851445.2093295176</v>
      </c>
      <c r="BJ94">
        <v>6105.8783925685602</v>
      </c>
      <c r="BK94">
        <v>5959.3667403865975</v>
      </c>
      <c r="BL94">
        <v>2.458510418381437E-2</v>
      </c>
      <c r="BM94">
        <v>0</v>
      </c>
      <c r="BN94">
        <v>0</v>
      </c>
      <c r="BO94">
        <v>2995493.2093295176</v>
      </c>
      <c r="BP94">
        <v>6350.846272654213</v>
      </c>
      <c r="BQ94" t="s">
        <v>142</v>
      </c>
      <c r="BR94">
        <v>6414.3323540246629</v>
      </c>
      <c r="BS94">
        <v>2.2883019325355525E-2</v>
      </c>
      <c r="BT94">
        <v>0</v>
      </c>
      <c r="BU94">
        <v>2995493.2093295176</v>
      </c>
      <c r="BV94">
        <v>0</v>
      </c>
      <c r="BW94">
        <v>2995493.2093295176</v>
      </c>
      <c r="BY94">
        <v>0</v>
      </c>
      <c r="BZ94">
        <v>0</v>
      </c>
      <c r="CA94">
        <v>276</v>
      </c>
      <c r="CB94">
        <v>191</v>
      </c>
      <c r="CH94" t="s">
        <v>231</v>
      </c>
      <c r="CI94">
        <v>4002</v>
      </c>
    </row>
    <row r="95" spans="1:87" x14ac:dyDescent="0.2">
      <c r="A95">
        <v>143134</v>
      </c>
      <c r="B95">
        <v>8264003</v>
      </c>
      <c r="C95" t="s">
        <v>253</v>
      </c>
      <c r="D95">
        <v>1436</v>
      </c>
      <c r="E95">
        <v>0</v>
      </c>
      <c r="F95">
        <v>1436</v>
      </c>
      <c r="G95">
        <v>0</v>
      </c>
      <c r="H95">
        <v>3680201.389490569</v>
      </c>
      <c r="I95">
        <v>2525201.0113064866</v>
      </c>
      <c r="J95">
        <v>0</v>
      </c>
      <c r="K95">
        <v>128681.61299999987</v>
      </c>
      <c r="L95">
        <v>0</v>
      </c>
      <c r="M95">
        <v>435217.35443594074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55275.923983275192</v>
      </c>
      <c r="U95">
        <v>76290.03921825772</v>
      </c>
      <c r="V95">
        <v>142631.44146634161</v>
      </c>
      <c r="W95">
        <v>128956.56902466924</v>
      </c>
      <c r="X95">
        <v>27020.353902438997</v>
      </c>
      <c r="Y95">
        <v>864.65132487804885</v>
      </c>
      <c r="Z95">
        <v>0</v>
      </c>
      <c r="AA95">
        <v>75001.49009873069</v>
      </c>
      <c r="AB95">
        <v>0</v>
      </c>
      <c r="AC95">
        <v>0</v>
      </c>
      <c r="AD95">
        <v>513855.69090969343</v>
      </c>
      <c r="AE95">
        <v>0</v>
      </c>
      <c r="AF95">
        <v>0</v>
      </c>
      <c r="AG95">
        <v>114400</v>
      </c>
      <c r="AH95">
        <v>0</v>
      </c>
      <c r="AI95">
        <v>0</v>
      </c>
      <c r="AJ95">
        <v>0</v>
      </c>
      <c r="AK95">
        <v>53733.87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6205402.400797056</v>
      </c>
      <c r="AU95">
        <v>1583795.1273642257</v>
      </c>
      <c r="AV95">
        <v>168133.87</v>
      </c>
      <c r="AW95">
        <v>844227.05945914309</v>
      </c>
      <c r="AX95">
        <v>7957331.3981612818</v>
      </c>
      <c r="AY95">
        <v>7903597.5281612817</v>
      </c>
      <c r="AZ95">
        <v>5000</v>
      </c>
      <c r="BA95">
        <v>7180000</v>
      </c>
      <c r="BB95">
        <v>0</v>
      </c>
      <c r="BC95">
        <v>0</v>
      </c>
      <c r="BD95">
        <v>7957331.3981612818</v>
      </c>
      <c r="BE95">
        <v>0</v>
      </c>
      <c r="BF95">
        <v>7957331.3981612818</v>
      </c>
      <c r="BG95">
        <v>7233733.8700000001</v>
      </c>
      <c r="BH95">
        <v>7065600</v>
      </c>
      <c r="BI95">
        <v>7789197.5281612817</v>
      </c>
      <c r="BJ95">
        <v>5424.2322619507531</v>
      </c>
      <c r="BK95">
        <v>5098.952004946419</v>
      </c>
      <c r="BL95">
        <v>6.3793551437390364E-2</v>
      </c>
      <c r="BM95">
        <v>0</v>
      </c>
      <c r="BN95">
        <v>0</v>
      </c>
      <c r="BO95">
        <v>7957331.3981612818</v>
      </c>
      <c r="BP95">
        <v>5503.8980001123127</v>
      </c>
      <c r="BQ95" t="s">
        <v>142</v>
      </c>
      <c r="BR95">
        <v>5541.3171296387754</v>
      </c>
      <c r="BS95">
        <v>6.1300298713919954E-2</v>
      </c>
      <c r="BT95">
        <v>0</v>
      </c>
      <c r="BU95">
        <v>7957331.3981612818</v>
      </c>
      <c r="BV95">
        <v>0</v>
      </c>
      <c r="BW95">
        <v>7957331.3981612818</v>
      </c>
      <c r="BY95">
        <v>-1562.13</v>
      </c>
      <c r="BZ95">
        <v>0</v>
      </c>
      <c r="CA95">
        <v>895</v>
      </c>
      <c r="CB95">
        <v>541</v>
      </c>
      <c r="CH95" t="s">
        <v>253</v>
      </c>
      <c r="CI95">
        <v>4003</v>
      </c>
    </row>
    <row r="96" spans="1:87" x14ac:dyDescent="0.2">
      <c r="A96">
        <v>145736</v>
      </c>
      <c r="B96">
        <v>8264005</v>
      </c>
      <c r="C96" t="s">
        <v>232</v>
      </c>
      <c r="D96">
        <v>1293.6666666666665</v>
      </c>
      <c r="E96">
        <v>0</v>
      </c>
      <c r="F96">
        <v>1293.6666666666665</v>
      </c>
      <c r="G96">
        <v>0</v>
      </c>
      <c r="H96">
        <v>3316978.5335445725</v>
      </c>
      <c r="I96">
        <v>2273147.6756123086</v>
      </c>
      <c r="J96">
        <v>0</v>
      </c>
      <c r="K96">
        <v>114905.59345319793</v>
      </c>
      <c r="L96">
        <v>0</v>
      </c>
      <c r="M96">
        <v>383233.25445444707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56095.265058548168</v>
      </c>
      <c r="U96">
        <v>118220.77111088989</v>
      </c>
      <c r="V96">
        <v>106705.65975581601</v>
      </c>
      <c r="W96">
        <v>12652.598674316921</v>
      </c>
      <c r="X96">
        <v>72066.833582162348</v>
      </c>
      <c r="Y96">
        <v>30540.755420765021</v>
      </c>
      <c r="Z96">
        <v>0</v>
      </c>
      <c r="AA96">
        <v>39137.133239905728</v>
      </c>
      <c r="AB96">
        <v>0</v>
      </c>
      <c r="AC96">
        <v>0</v>
      </c>
      <c r="AD96">
        <v>580166.51048158691</v>
      </c>
      <c r="AE96">
        <v>0</v>
      </c>
      <c r="AF96">
        <v>0</v>
      </c>
      <c r="AG96">
        <v>114400</v>
      </c>
      <c r="AH96">
        <v>0</v>
      </c>
      <c r="AI96">
        <v>0</v>
      </c>
      <c r="AJ96">
        <v>0</v>
      </c>
      <c r="AK96">
        <v>40250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5590126.2091568811</v>
      </c>
      <c r="AU96">
        <v>1513724.3752316358</v>
      </c>
      <c r="AV96">
        <v>154650</v>
      </c>
      <c r="AW96">
        <v>825744.09454905882</v>
      </c>
      <c r="AX96">
        <v>7258500.5843885168</v>
      </c>
      <c r="AY96">
        <v>7218250.5843885168</v>
      </c>
      <c r="AZ96">
        <v>5000</v>
      </c>
      <c r="BA96">
        <v>6468333.333333333</v>
      </c>
      <c r="BB96">
        <v>0</v>
      </c>
      <c r="BC96">
        <v>0</v>
      </c>
      <c r="BD96">
        <v>7258500.5843885168</v>
      </c>
      <c r="BE96">
        <v>0</v>
      </c>
      <c r="BF96">
        <v>7258500.584388515</v>
      </c>
      <c r="BG96">
        <v>6508583.333333333</v>
      </c>
      <c r="BH96">
        <v>6353933.333333333</v>
      </c>
      <c r="BI96">
        <v>7103850.5843885168</v>
      </c>
      <c r="BJ96">
        <v>5491.2527063039306</v>
      </c>
      <c r="BK96">
        <v>4959.513940360478</v>
      </c>
      <c r="BL96">
        <v>0.10721590307795437</v>
      </c>
      <c r="BM96">
        <v>0</v>
      </c>
      <c r="BN96">
        <v>0</v>
      </c>
      <c r="BO96">
        <v>7258500.5843885168</v>
      </c>
      <c r="BP96">
        <v>5579.6835231037239</v>
      </c>
      <c r="BQ96" t="s">
        <v>142</v>
      </c>
      <c r="BR96">
        <v>5610.7966382802251</v>
      </c>
      <c r="BS96">
        <v>0.10244145368947621</v>
      </c>
      <c r="BT96">
        <v>0</v>
      </c>
      <c r="BU96">
        <v>7258500.5843885168</v>
      </c>
      <c r="BV96">
        <v>0</v>
      </c>
      <c r="BW96">
        <v>7258500.5843885168</v>
      </c>
      <c r="BY96">
        <v>-3542</v>
      </c>
      <c r="BZ96">
        <v>0</v>
      </c>
      <c r="CA96">
        <v>806.66666666666663</v>
      </c>
      <c r="CB96">
        <v>487</v>
      </c>
      <c r="CH96" t="s">
        <v>232</v>
      </c>
      <c r="CI96">
        <v>4005</v>
      </c>
    </row>
    <row r="97" spans="1:87" x14ac:dyDescent="0.2">
      <c r="A97">
        <v>137052</v>
      </c>
      <c r="B97">
        <v>8264018</v>
      </c>
      <c r="C97" t="s">
        <v>233</v>
      </c>
      <c r="D97">
        <v>1805</v>
      </c>
      <c r="E97">
        <v>0</v>
      </c>
      <c r="F97">
        <v>1805</v>
      </c>
      <c r="G97">
        <v>0</v>
      </c>
      <c r="H97">
        <v>4477921.0202851733</v>
      </c>
      <c r="I97">
        <v>3342040.5251302114</v>
      </c>
      <c r="J97">
        <v>0</v>
      </c>
      <c r="K97">
        <v>59711.971499999971</v>
      </c>
      <c r="L97">
        <v>0</v>
      </c>
      <c r="M97">
        <v>196899.27527893134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13577.916000000025</v>
      </c>
      <c r="U97">
        <v>11664.664199999985</v>
      </c>
      <c r="V97">
        <v>16509.511500000051</v>
      </c>
      <c r="W97">
        <v>5966.0539999999992</v>
      </c>
      <c r="X97">
        <v>3857.3625000000002</v>
      </c>
      <c r="Y97">
        <v>864.04919999999993</v>
      </c>
      <c r="Z97">
        <v>0</v>
      </c>
      <c r="AA97">
        <v>19320.175790994985</v>
      </c>
      <c r="AB97">
        <v>0</v>
      </c>
      <c r="AC97">
        <v>0</v>
      </c>
      <c r="AD97">
        <v>635998.05946957832</v>
      </c>
      <c r="AE97">
        <v>0</v>
      </c>
      <c r="AF97">
        <v>0</v>
      </c>
      <c r="AG97">
        <v>114400</v>
      </c>
      <c r="AH97">
        <v>0</v>
      </c>
      <c r="AI97">
        <v>0</v>
      </c>
      <c r="AJ97">
        <v>85800</v>
      </c>
      <c r="AK97">
        <v>77972.62999999999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7819961.5454153847</v>
      </c>
      <c r="AU97">
        <v>964369.03943950473</v>
      </c>
      <c r="AV97">
        <v>278172.63</v>
      </c>
      <c r="AW97">
        <v>747726.02917961637</v>
      </c>
      <c r="AX97">
        <v>9062503.2148548905</v>
      </c>
      <c r="AY97">
        <v>8898730.5848548897</v>
      </c>
      <c r="AZ97">
        <v>5000</v>
      </c>
      <c r="BA97">
        <v>9025000</v>
      </c>
      <c r="BB97">
        <v>0</v>
      </c>
      <c r="BC97">
        <v>126269.41514511034</v>
      </c>
      <c r="BD97">
        <v>9188772.6300000008</v>
      </c>
      <c r="BE97">
        <v>0</v>
      </c>
      <c r="BF97">
        <v>9188772.6300000008</v>
      </c>
      <c r="BG97">
        <v>9188772.6300000008</v>
      </c>
      <c r="BH97">
        <v>8996400</v>
      </c>
      <c r="BI97">
        <v>8996400</v>
      </c>
      <c r="BJ97">
        <v>4984.1551246537392</v>
      </c>
      <c r="BK97">
        <v>4674.3463089196321</v>
      </c>
      <c r="BL97">
        <v>6.6278532924042663E-2</v>
      </c>
      <c r="BM97">
        <v>0</v>
      </c>
      <c r="BN97">
        <v>0</v>
      </c>
      <c r="BO97">
        <v>9188772.6300000008</v>
      </c>
      <c r="BP97">
        <v>5000</v>
      </c>
      <c r="BQ97" t="s">
        <v>142</v>
      </c>
      <c r="BR97">
        <v>5090.7327590027708</v>
      </c>
      <c r="BS97">
        <v>6.3737817833938726E-2</v>
      </c>
      <c r="BT97">
        <v>0</v>
      </c>
      <c r="BU97">
        <v>9188772.6300000008</v>
      </c>
      <c r="BV97">
        <v>0</v>
      </c>
      <c r="BW97">
        <v>9188772.6300000008</v>
      </c>
      <c r="BY97">
        <v>-491.1</v>
      </c>
      <c r="BZ97">
        <v>0</v>
      </c>
      <c r="CA97">
        <v>1089</v>
      </c>
      <c r="CB97">
        <v>716</v>
      </c>
      <c r="CH97" t="s">
        <v>233</v>
      </c>
      <c r="CI97">
        <v>4018</v>
      </c>
    </row>
    <row r="98" spans="1:87" x14ac:dyDescent="0.2">
      <c r="A98">
        <v>136730</v>
      </c>
      <c r="B98">
        <v>8264097</v>
      </c>
      <c r="C98" t="s">
        <v>234</v>
      </c>
      <c r="D98">
        <v>1492</v>
      </c>
      <c r="E98">
        <v>0</v>
      </c>
      <c r="F98">
        <v>1492</v>
      </c>
      <c r="G98">
        <v>0</v>
      </c>
      <c r="H98">
        <v>3692537.2600698671</v>
      </c>
      <c r="I98">
        <v>2772586.6926359576</v>
      </c>
      <c r="J98">
        <v>0</v>
      </c>
      <c r="K98">
        <v>69432.525000000256</v>
      </c>
      <c r="L98">
        <v>0</v>
      </c>
      <c r="M98">
        <v>210807.89450561797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15738.038999999993</v>
      </c>
      <c r="U98">
        <v>18330.18659999999</v>
      </c>
      <c r="V98">
        <v>15408.877400000016</v>
      </c>
      <c r="W98">
        <v>2983.0269999999964</v>
      </c>
      <c r="X98">
        <v>9643.4062500000364</v>
      </c>
      <c r="Y98">
        <v>864.04920000000027</v>
      </c>
      <c r="Z98">
        <v>0</v>
      </c>
      <c r="AA98">
        <v>35765.194590424733</v>
      </c>
      <c r="AB98">
        <v>0</v>
      </c>
      <c r="AC98">
        <v>0</v>
      </c>
      <c r="AD98">
        <v>449948.47025880509</v>
      </c>
      <c r="AE98">
        <v>0</v>
      </c>
      <c r="AF98">
        <v>0</v>
      </c>
      <c r="AG98">
        <v>114400</v>
      </c>
      <c r="AH98">
        <v>0</v>
      </c>
      <c r="AI98">
        <v>0</v>
      </c>
      <c r="AJ98">
        <v>0</v>
      </c>
      <c r="AK98">
        <v>74997.789999999994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6465123.9527058247</v>
      </c>
      <c r="AU98">
        <v>828921.66980484803</v>
      </c>
      <c r="AV98">
        <v>189397.78999999998</v>
      </c>
      <c r="AW98">
        <v>601323.75580698031</v>
      </c>
      <c r="AX98">
        <v>7483443.4125106726</v>
      </c>
      <c r="AY98">
        <v>7408445.6225106725</v>
      </c>
      <c r="AZ98">
        <v>5000</v>
      </c>
      <c r="BA98">
        <v>7460000</v>
      </c>
      <c r="BB98">
        <v>0</v>
      </c>
      <c r="BC98">
        <v>51554.377489327453</v>
      </c>
      <c r="BD98">
        <v>7534997.79</v>
      </c>
      <c r="BE98">
        <v>0</v>
      </c>
      <c r="BF98">
        <v>7534997.79</v>
      </c>
      <c r="BG98">
        <v>7534997.79</v>
      </c>
      <c r="BH98">
        <v>7345600</v>
      </c>
      <c r="BI98">
        <v>7345600</v>
      </c>
      <c r="BJ98">
        <v>4923.3243967828421</v>
      </c>
      <c r="BK98">
        <v>4609.8777026731332</v>
      </c>
      <c r="BL98">
        <v>6.7994579103031375E-2</v>
      </c>
      <c r="BM98">
        <v>0</v>
      </c>
      <c r="BN98">
        <v>0</v>
      </c>
      <c r="BO98">
        <v>7534997.79</v>
      </c>
      <c r="BP98">
        <v>5000</v>
      </c>
      <c r="BQ98" t="s">
        <v>142</v>
      </c>
      <c r="BR98">
        <v>5050.2666152815018</v>
      </c>
      <c r="BS98">
        <v>6.3100874237778104E-2</v>
      </c>
      <c r="BT98">
        <v>0</v>
      </c>
      <c r="BU98">
        <v>7534997.79</v>
      </c>
      <c r="BV98">
        <v>0</v>
      </c>
      <c r="BW98">
        <v>7534997.79</v>
      </c>
      <c r="BY98">
        <v>-1802.21</v>
      </c>
      <c r="BZ98">
        <v>0</v>
      </c>
      <c r="CA98">
        <v>898</v>
      </c>
      <c r="CB98">
        <v>594</v>
      </c>
      <c r="CH98" t="s">
        <v>234</v>
      </c>
      <c r="CI98">
        <v>4097</v>
      </c>
    </row>
    <row r="99" spans="1:87" x14ac:dyDescent="0.2">
      <c r="A99">
        <v>136844</v>
      </c>
      <c r="B99">
        <v>8264704</v>
      </c>
      <c r="C99" t="s">
        <v>235</v>
      </c>
      <c r="D99">
        <v>1226</v>
      </c>
      <c r="E99">
        <v>0</v>
      </c>
      <c r="F99">
        <v>1226</v>
      </c>
      <c r="G99">
        <v>0</v>
      </c>
      <c r="H99">
        <v>3075743.7311049672</v>
      </c>
      <c r="I99">
        <v>2231138.7863299455</v>
      </c>
      <c r="J99">
        <v>0</v>
      </c>
      <c r="K99">
        <v>50454.30149999998</v>
      </c>
      <c r="L99">
        <v>0</v>
      </c>
      <c r="M99">
        <v>186793.89255016751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57753.250055510274</v>
      </c>
      <c r="U99">
        <v>17928.214789959169</v>
      </c>
      <c r="V99">
        <v>14319.923498612266</v>
      </c>
      <c r="W99">
        <v>33437.175789714274</v>
      </c>
      <c r="X99">
        <v>43109.043602040801</v>
      </c>
      <c r="Y99">
        <v>4323.7727314285657</v>
      </c>
      <c r="Z99">
        <v>0</v>
      </c>
      <c r="AA99">
        <v>39993.13439999993</v>
      </c>
      <c r="AB99">
        <v>0</v>
      </c>
      <c r="AC99">
        <v>0</v>
      </c>
      <c r="AD99">
        <v>418056.48291151709</v>
      </c>
      <c r="AE99">
        <v>0</v>
      </c>
      <c r="AF99">
        <v>0</v>
      </c>
      <c r="AG99">
        <v>114400</v>
      </c>
      <c r="AH99">
        <v>0</v>
      </c>
      <c r="AI99">
        <v>0</v>
      </c>
      <c r="AJ99">
        <v>0</v>
      </c>
      <c r="AK99">
        <v>63648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5306882.5174349127</v>
      </c>
      <c r="AU99">
        <v>866169.19182894984</v>
      </c>
      <c r="AV99">
        <v>178048</v>
      </c>
      <c r="AW99">
        <v>569866.96699817898</v>
      </c>
      <c r="AX99">
        <v>6351099.709263863</v>
      </c>
      <c r="AY99">
        <v>6287451.709263863</v>
      </c>
      <c r="AZ99">
        <v>5000</v>
      </c>
      <c r="BA99">
        <v>6130000</v>
      </c>
      <c r="BB99">
        <v>0</v>
      </c>
      <c r="BC99">
        <v>0</v>
      </c>
      <c r="BD99">
        <v>6351099.709263863</v>
      </c>
      <c r="BE99">
        <v>0</v>
      </c>
      <c r="BF99">
        <v>6351099.709263863</v>
      </c>
      <c r="BG99">
        <v>6193648</v>
      </c>
      <c r="BH99">
        <v>6015600</v>
      </c>
      <c r="BI99">
        <v>6173051.709263863</v>
      </c>
      <c r="BJ99">
        <v>5035.1155866752551</v>
      </c>
      <c r="BK99">
        <v>4663.6243914112574</v>
      </c>
      <c r="BL99">
        <v>7.9657185932073091E-2</v>
      </c>
      <c r="BM99">
        <v>0</v>
      </c>
      <c r="BN99">
        <v>0</v>
      </c>
      <c r="BO99">
        <v>6351099.709263863</v>
      </c>
      <c r="BP99">
        <v>5128.4271690569849</v>
      </c>
      <c r="BQ99" t="s">
        <v>142</v>
      </c>
      <c r="BR99">
        <v>5180.3423403457282</v>
      </c>
      <c r="BS99">
        <v>7.6618301863294658E-2</v>
      </c>
      <c r="BT99">
        <v>0</v>
      </c>
      <c r="BU99">
        <v>6351099.709263863</v>
      </c>
      <c r="BV99">
        <v>0</v>
      </c>
      <c r="BW99">
        <v>6351099.709263863</v>
      </c>
      <c r="BY99">
        <v>0</v>
      </c>
      <c r="BZ99">
        <v>0</v>
      </c>
      <c r="CA99">
        <v>748</v>
      </c>
      <c r="CB99">
        <v>478</v>
      </c>
      <c r="CH99" t="s">
        <v>235</v>
      </c>
      <c r="CI99">
        <v>4704</v>
      </c>
    </row>
    <row r="100" spans="1:87" x14ac:dyDescent="0.2">
      <c r="A100">
        <v>136468</v>
      </c>
      <c r="B100">
        <v>8265410</v>
      </c>
      <c r="C100" t="s">
        <v>236</v>
      </c>
      <c r="D100">
        <v>1290</v>
      </c>
      <c r="E100">
        <v>0</v>
      </c>
      <c r="F100">
        <v>1290</v>
      </c>
      <c r="G100">
        <v>0</v>
      </c>
      <c r="H100">
        <v>3190878.5231784154</v>
      </c>
      <c r="I100">
        <v>2399174.3434593976</v>
      </c>
      <c r="J100">
        <v>0</v>
      </c>
      <c r="K100">
        <v>40270.864500000011</v>
      </c>
      <c r="L100">
        <v>0</v>
      </c>
      <c r="M100">
        <v>159269.71297030104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40425.158999999912</v>
      </c>
      <c r="U100">
        <v>22079.542950000021</v>
      </c>
      <c r="V100">
        <v>22562.999049999995</v>
      </c>
      <c r="W100">
        <v>14915.134999999989</v>
      </c>
      <c r="X100">
        <v>20572.600000000002</v>
      </c>
      <c r="Y100">
        <v>1728.0983999999944</v>
      </c>
      <c r="Z100">
        <v>0</v>
      </c>
      <c r="AA100">
        <v>26807.55696336718</v>
      </c>
      <c r="AB100">
        <v>0</v>
      </c>
      <c r="AC100">
        <v>0</v>
      </c>
      <c r="AD100">
        <v>321312.07041590789</v>
      </c>
      <c r="AE100">
        <v>0</v>
      </c>
      <c r="AF100">
        <v>0</v>
      </c>
      <c r="AG100">
        <v>114400</v>
      </c>
      <c r="AH100">
        <v>0</v>
      </c>
      <c r="AI100">
        <v>0</v>
      </c>
      <c r="AJ100">
        <v>0</v>
      </c>
      <c r="AK100">
        <v>53584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5590052.8666378129</v>
      </c>
      <c r="AU100">
        <v>669943.73924957612</v>
      </c>
      <c r="AV100">
        <v>167984</v>
      </c>
      <c r="AW100">
        <v>499122.31152183708</v>
      </c>
      <c r="AX100">
        <v>6427980.6058873888</v>
      </c>
      <c r="AY100">
        <v>6374396.6058873888</v>
      </c>
      <c r="AZ100">
        <v>5000</v>
      </c>
      <c r="BA100">
        <v>6450000</v>
      </c>
      <c r="BB100">
        <v>0</v>
      </c>
      <c r="BC100">
        <v>75603.394112611189</v>
      </c>
      <c r="BD100">
        <v>6503584</v>
      </c>
      <c r="BE100">
        <v>0</v>
      </c>
      <c r="BF100">
        <v>6503583.9999999981</v>
      </c>
      <c r="BG100">
        <v>6503584</v>
      </c>
      <c r="BH100">
        <v>6335600</v>
      </c>
      <c r="BI100">
        <v>6335600</v>
      </c>
      <c r="BJ100">
        <v>4911.3178294573645</v>
      </c>
      <c r="BK100">
        <v>4594.7407049206167</v>
      </c>
      <c r="BL100">
        <v>6.8899888996503719E-2</v>
      </c>
      <c r="BM100">
        <v>0</v>
      </c>
      <c r="BN100">
        <v>0</v>
      </c>
      <c r="BO100">
        <v>6503584</v>
      </c>
      <c r="BP100">
        <v>5000</v>
      </c>
      <c r="BQ100" t="s">
        <v>142</v>
      </c>
      <c r="BR100">
        <v>5041.5379844961244</v>
      </c>
      <c r="BS100">
        <v>6.4289248693844891E-2</v>
      </c>
      <c r="BT100">
        <v>0</v>
      </c>
      <c r="BU100">
        <v>6503584</v>
      </c>
      <c r="BV100">
        <v>0</v>
      </c>
      <c r="BW100">
        <v>6503584</v>
      </c>
      <c r="BY100">
        <v>0</v>
      </c>
      <c r="BZ100">
        <v>0</v>
      </c>
      <c r="CA100">
        <v>776</v>
      </c>
      <c r="CB100">
        <v>514</v>
      </c>
      <c r="CH100" t="s">
        <v>236</v>
      </c>
      <c r="CI100">
        <v>5410</v>
      </c>
    </row>
    <row r="101" spans="1:87" x14ac:dyDescent="0.2">
      <c r="A101">
        <v>135665</v>
      </c>
      <c r="B101">
        <v>8266905</v>
      </c>
      <c r="C101" t="s">
        <v>237</v>
      </c>
      <c r="D101">
        <v>1075.5</v>
      </c>
      <c r="E101">
        <v>0</v>
      </c>
      <c r="F101">
        <v>1075.5</v>
      </c>
      <c r="G101">
        <v>0</v>
      </c>
      <c r="H101">
        <v>2715947.5058754422</v>
      </c>
      <c r="I101">
        <v>1937076.5613534048</v>
      </c>
      <c r="J101">
        <v>0</v>
      </c>
      <c r="K101">
        <v>150572.76499054843</v>
      </c>
      <c r="L101">
        <v>0</v>
      </c>
      <c r="M101">
        <v>426663.07276941964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34257.324029829557</v>
      </c>
      <c r="U101">
        <v>91646.198964204756</v>
      </c>
      <c r="V101">
        <v>73983.248409374995</v>
      </c>
      <c r="W101">
        <v>79598.516201420236</v>
      </c>
      <c r="X101">
        <v>177441.41460404836</v>
      </c>
      <c r="Y101">
        <v>11440.060501704582</v>
      </c>
      <c r="Z101">
        <v>0</v>
      </c>
      <c r="AA101">
        <v>188394.0224219487</v>
      </c>
      <c r="AB101">
        <v>0</v>
      </c>
      <c r="AC101">
        <v>0</v>
      </c>
      <c r="AD101">
        <v>609575.29398057237</v>
      </c>
      <c r="AE101">
        <v>0</v>
      </c>
      <c r="AF101">
        <v>0</v>
      </c>
      <c r="AG101">
        <v>114400</v>
      </c>
      <c r="AH101">
        <v>0</v>
      </c>
      <c r="AI101">
        <v>0</v>
      </c>
      <c r="AJ101">
        <v>0</v>
      </c>
      <c r="AK101">
        <v>94112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4653024.0672288472</v>
      </c>
      <c r="AU101">
        <v>1843571.9168730716</v>
      </c>
      <c r="AV101">
        <v>208512</v>
      </c>
      <c r="AW101">
        <v>853043.03890269378</v>
      </c>
      <c r="AX101">
        <v>6705107.9841019185</v>
      </c>
      <c r="AY101">
        <v>6610995.9841019185</v>
      </c>
      <c r="AZ101">
        <v>5000</v>
      </c>
      <c r="BA101">
        <v>5377500</v>
      </c>
      <c r="BB101">
        <v>0</v>
      </c>
      <c r="BC101">
        <v>0</v>
      </c>
      <c r="BD101">
        <v>6705107.9841019185</v>
      </c>
      <c r="BE101">
        <v>0</v>
      </c>
      <c r="BF101">
        <v>6705107.9841019185</v>
      </c>
      <c r="BG101">
        <v>5471612</v>
      </c>
      <c r="BH101">
        <v>5263100</v>
      </c>
      <c r="BI101">
        <v>6496595.9841019185</v>
      </c>
      <c r="BJ101">
        <v>6040.5355500715186</v>
      </c>
      <c r="BK101">
        <v>5608.7110219146844</v>
      </c>
      <c r="BL101">
        <v>7.6991759152786471E-2</v>
      </c>
      <c r="BM101">
        <v>0</v>
      </c>
      <c r="BN101">
        <v>0</v>
      </c>
      <c r="BO101">
        <v>6705107.9841019185</v>
      </c>
      <c r="BP101">
        <v>6146.9046807084324</v>
      </c>
      <c r="BQ101" t="s">
        <v>142</v>
      </c>
      <c r="BR101">
        <v>6234.410027058967</v>
      </c>
      <c r="BS101">
        <v>7.1490402731552383E-2</v>
      </c>
      <c r="BT101">
        <v>0</v>
      </c>
      <c r="BU101">
        <v>6705107.9841019185</v>
      </c>
      <c r="BV101">
        <v>0</v>
      </c>
      <c r="BW101">
        <v>6705107.9841019185</v>
      </c>
      <c r="BY101">
        <v>0</v>
      </c>
      <c r="BZ101">
        <v>0</v>
      </c>
      <c r="CA101">
        <v>660.5</v>
      </c>
      <c r="CB101">
        <v>415</v>
      </c>
      <c r="CH101" t="s">
        <v>237</v>
      </c>
      <c r="CI101">
        <v>6905</v>
      </c>
    </row>
    <row r="102" spans="1:87" x14ac:dyDescent="0.2">
      <c r="A102">
        <v>145063</v>
      </c>
      <c r="B102">
        <v>8264004</v>
      </c>
      <c r="C102" t="s">
        <v>238</v>
      </c>
      <c r="D102">
        <v>450.17</v>
      </c>
      <c r="E102">
        <v>92.67</v>
      </c>
      <c r="F102">
        <v>357.5</v>
      </c>
      <c r="G102">
        <v>270949.29207310348</v>
      </c>
      <c r="H102">
        <v>1470024.5773663446</v>
      </c>
      <c r="I102">
        <v>0</v>
      </c>
      <c r="J102">
        <v>3829.9476736607144</v>
      </c>
      <c r="K102">
        <v>26967.249833333339</v>
      </c>
      <c r="L102">
        <v>5338.0959576000005</v>
      </c>
      <c r="M102">
        <v>86355.449870762706</v>
      </c>
      <c r="N102">
        <v>5004.4649602499994</v>
      </c>
      <c r="O102">
        <v>1276.6492245535721</v>
      </c>
      <c r="P102">
        <v>1276.6492245535708</v>
      </c>
      <c r="Q102">
        <v>0</v>
      </c>
      <c r="R102">
        <v>0</v>
      </c>
      <c r="S102">
        <v>0</v>
      </c>
      <c r="T102">
        <v>16343.787777777761</v>
      </c>
      <c r="U102">
        <v>22615.71633750002</v>
      </c>
      <c r="V102">
        <v>11658.568614814823</v>
      </c>
      <c r="W102">
        <v>14219.09536666667</v>
      </c>
      <c r="X102">
        <v>39156.991550925843</v>
      </c>
      <c r="Y102">
        <v>3432.1954333333292</v>
      </c>
      <c r="Z102">
        <v>5464.0586810892783</v>
      </c>
      <c r="AA102">
        <v>13728.781733333319</v>
      </c>
      <c r="AB102">
        <v>0</v>
      </c>
      <c r="AC102">
        <v>41802.001432676472</v>
      </c>
      <c r="AD102">
        <v>163764.39290112726</v>
      </c>
      <c r="AE102">
        <v>0</v>
      </c>
      <c r="AF102">
        <v>0</v>
      </c>
      <c r="AG102">
        <v>114400</v>
      </c>
      <c r="AH102">
        <v>0</v>
      </c>
      <c r="AI102">
        <v>0</v>
      </c>
      <c r="AJ102">
        <v>0</v>
      </c>
      <c r="AK102">
        <v>70580.799999999988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1740973.8694394482</v>
      </c>
      <c r="AU102">
        <v>462234.09657395876</v>
      </c>
      <c r="AV102">
        <v>184980.8</v>
      </c>
      <c r="AW102">
        <v>254678.20256632872</v>
      </c>
      <c r="AX102">
        <v>2388188.7660134067</v>
      </c>
      <c r="AY102">
        <v>2317607.9660134069</v>
      </c>
      <c r="AZ102">
        <v>4275</v>
      </c>
      <c r="BA102">
        <v>1924476.75</v>
      </c>
      <c r="BB102">
        <v>0</v>
      </c>
      <c r="BC102">
        <v>0</v>
      </c>
      <c r="BD102">
        <v>2388188.7660134067</v>
      </c>
      <c r="BE102">
        <v>373020.48645053606</v>
      </c>
      <c r="BF102">
        <v>2015168.2795628705</v>
      </c>
      <c r="BG102">
        <v>1995057.55</v>
      </c>
      <c r="BH102">
        <v>1810076.75</v>
      </c>
      <c r="BI102">
        <v>2203207.9660134069</v>
      </c>
      <c r="BJ102">
        <v>4894.1687940409329</v>
      </c>
      <c r="BK102">
        <v>4778.3121378832166</v>
      </c>
      <c r="BL102">
        <v>2.4246355787263533E-2</v>
      </c>
      <c r="BM102">
        <v>0</v>
      </c>
      <c r="BN102">
        <v>0</v>
      </c>
      <c r="BO102">
        <v>2388188.7660134067</v>
      </c>
      <c r="BP102">
        <v>5148.2950130248728</v>
      </c>
      <c r="BQ102" t="s">
        <v>142</v>
      </c>
      <c r="BR102">
        <v>5305.0820046058307</v>
      </c>
      <c r="BS102">
        <v>-8.372558716123224E-2</v>
      </c>
      <c r="BT102">
        <v>0</v>
      </c>
      <c r="BU102">
        <v>2388188.7660134067</v>
      </c>
      <c r="BV102">
        <v>0</v>
      </c>
      <c r="BW102">
        <v>2388188.7660134067</v>
      </c>
      <c r="BY102">
        <v>2798.4</v>
      </c>
      <c r="BZ102">
        <v>92.67</v>
      </c>
      <c r="CA102">
        <v>357.5</v>
      </c>
      <c r="CB102">
        <v>0</v>
      </c>
      <c r="CH102" t="s">
        <v>238</v>
      </c>
      <c r="CI102">
        <v>4004</v>
      </c>
    </row>
    <row r="103" spans="1:87" x14ac:dyDescent="0.2">
      <c r="A103">
        <v>136454</v>
      </c>
      <c r="B103">
        <v>8264703</v>
      </c>
      <c r="C103" t="s">
        <v>239</v>
      </c>
      <c r="D103">
        <v>1892</v>
      </c>
      <c r="E103">
        <v>395</v>
      </c>
      <c r="F103">
        <v>1497</v>
      </c>
      <c r="G103">
        <v>1154904.1800893049</v>
      </c>
      <c r="H103">
        <v>3692537.2600698671</v>
      </c>
      <c r="I103">
        <v>2795924.9644594928</v>
      </c>
      <c r="J103">
        <v>30473.163750000054</v>
      </c>
      <c r="K103">
        <v>59249.088000000025</v>
      </c>
      <c r="L103">
        <v>43994.287564954677</v>
      </c>
      <c r="M103">
        <v>223166.81975993721</v>
      </c>
      <c r="N103">
        <v>6162.3508916666642</v>
      </c>
      <c r="O103">
        <v>2821.5892361111132</v>
      </c>
      <c r="P103">
        <v>423.23838541666703</v>
      </c>
      <c r="Q103">
        <v>457.09745625000039</v>
      </c>
      <c r="R103">
        <v>981.91305416666751</v>
      </c>
      <c r="S103">
        <v>0</v>
      </c>
      <c r="T103">
        <v>99807.59047424767</v>
      </c>
      <c r="U103">
        <v>18771.861056688944</v>
      </c>
      <c r="V103">
        <v>7714.7456414046846</v>
      </c>
      <c r="W103">
        <v>8363.6494804013382</v>
      </c>
      <c r="X103">
        <v>14806.337596153859</v>
      </c>
      <c r="Y103">
        <v>865.20511866220716</v>
      </c>
      <c r="Z103">
        <v>32715.336333612107</v>
      </c>
      <c r="AA103">
        <v>39165.981710869622</v>
      </c>
      <c r="AB103">
        <v>0</v>
      </c>
      <c r="AC103">
        <v>111962.23940034975</v>
      </c>
      <c r="AD103">
        <v>343255.16034725471</v>
      </c>
      <c r="AE103">
        <v>0</v>
      </c>
      <c r="AF103">
        <v>0</v>
      </c>
      <c r="AG103">
        <v>114400</v>
      </c>
      <c r="AH103">
        <v>0</v>
      </c>
      <c r="AI103">
        <v>0</v>
      </c>
      <c r="AJ103">
        <v>57200</v>
      </c>
      <c r="AK103">
        <v>67129.600000000006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7643366.4046186646</v>
      </c>
      <c r="AU103">
        <v>1045157.655258148</v>
      </c>
      <c r="AV103">
        <v>238729.60000000001</v>
      </c>
      <c r="AW103">
        <v>694875.70066533738</v>
      </c>
      <c r="AX103">
        <v>8927253.6598768122</v>
      </c>
      <c r="AY103">
        <v>8802924.0598768126</v>
      </c>
      <c r="AZ103">
        <v>4270.833333333333</v>
      </c>
      <c r="BA103">
        <v>8080416.666666666</v>
      </c>
      <c r="BB103">
        <v>0</v>
      </c>
      <c r="BC103">
        <v>0</v>
      </c>
      <c r="BD103">
        <v>8927253.6598768122</v>
      </c>
      <c r="BE103">
        <v>1434735.8781914311</v>
      </c>
      <c r="BF103">
        <v>7492517.7816853821</v>
      </c>
      <c r="BG103">
        <v>8204746.2666666657</v>
      </c>
      <c r="BH103">
        <v>8023216.666666666</v>
      </c>
      <c r="BI103">
        <v>8745724.0598768126</v>
      </c>
      <c r="BJ103">
        <v>4622.4757187509576</v>
      </c>
      <c r="BK103">
        <v>4469.7646886068469</v>
      </c>
      <c r="BL103">
        <v>3.4165339963725984E-2</v>
      </c>
      <c r="BM103">
        <v>0</v>
      </c>
      <c r="BN103">
        <v>0</v>
      </c>
      <c r="BO103">
        <v>8927253.6598768122</v>
      </c>
      <c r="BP103">
        <v>4652.7082768904929</v>
      </c>
      <c r="BQ103" t="s">
        <v>142</v>
      </c>
      <c r="BR103">
        <v>4718.421596129393</v>
      </c>
      <c r="BS103">
        <v>3.2170777624669356E-2</v>
      </c>
      <c r="BT103">
        <v>0</v>
      </c>
      <c r="BU103">
        <v>8927253.6598768122</v>
      </c>
      <c r="BV103">
        <v>0</v>
      </c>
      <c r="BW103">
        <v>8927253.6598768122</v>
      </c>
      <c r="BY103">
        <v>0</v>
      </c>
      <c r="BZ103">
        <v>395</v>
      </c>
      <c r="CA103">
        <v>898</v>
      </c>
      <c r="CB103">
        <v>599</v>
      </c>
      <c r="CH103" t="s">
        <v>239</v>
      </c>
      <c r="CI103">
        <v>4703</v>
      </c>
    </row>
    <row r="104" spans="1:87" x14ac:dyDescent="0.2">
      <c r="A104">
        <v>123456</v>
      </c>
      <c r="B104">
        <v>8261234</v>
      </c>
      <c r="C104" t="s">
        <v>254</v>
      </c>
      <c r="D104">
        <v>104.99999999999999</v>
      </c>
      <c r="E104">
        <v>0</v>
      </c>
      <c r="F104">
        <v>104.99999999999999</v>
      </c>
      <c r="G104">
        <v>0</v>
      </c>
      <c r="H104">
        <v>431755.47027542983</v>
      </c>
      <c r="I104">
        <v>0</v>
      </c>
      <c r="J104">
        <v>0</v>
      </c>
      <c r="K104">
        <v>6520.4371074042365</v>
      </c>
      <c r="L104">
        <v>0</v>
      </c>
      <c r="M104">
        <v>19148.697724989601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11114.129148202523</v>
      </c>
      <c r="U104">
        <v>733.65724972654505</v>
      </c>
      <c r="V104">
        <v>1393.8909052685738</v>
      </c>
      <c r="W104">
        <v>3560.4850874875069</v>
      </c>
      <c r="X104">
        <v>7040.7886408252853</v>
      </c>
      <c r="Y104">
        <v>28.131834418604559</v>
      </c>
      <c r="Z104">
        <v>0</v>
      </c>
      <c r="AA104">
        <v>19351.253020821805</v>
      </c>
      <c r="AB104">
        <v>0</v>
      </c>
      <c r="AC104">
        <v>0</v>
      </c>
      <c r="AD104">
        <v>34157.818703608384</v>
      </c>
      <c r="AE104">
        <v>0</v>
      </c>
      <c r="AF104">
        <v>0</v>
      </c>
      <c r="AG104">
        <v>66733.333333333328</v>
      </c>
      <c r="AH104">
        <v>0</v>
      </c>
      <c r="AI104">
        <v>0</v>
      </c>
      <c r="AJ104">
        <v>0</v>
      </c>
      <c r="AK104">
        <v>44800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431755.47027542983</v>
      </c>
      <c r="AU104">
        <v>103049.28942275305</v>
      </c>
      <c r="AV104">
        <v>111533.33333333333</v>
      </c>
      <c r="AW104">
        <v>52022.735952471878</v>
      </c>
      <c r="AX104">
        <v>646338.0930315163</v>
      </c>
      <c r="AY104">
        <v>601538.0930315163</v>
      </c>
      <c r="AZ104">
        <v>5000</v>
      </c>
      <c r="BA104">
        <v>524999.99999999988</v>
      </c>
      <c r="BB104">
        <v>0</v>
      </c>
      <c r="BC104">
        <v>0</v>
      </c>
      <c r="BD104">
        <v>646338.0930315163</v>
      </c>
      <c r="BE104">
        <v>0</v>
      </c>
      <c r="BF104">
        <v>646338.0930315163</v>
      </c>
      <c r="BG104">
        <v>569799.99999999988</v>
      </c>
      <c r="BH104">
        <v>458266.66666666657</v>
      </c>
      <c r="BI104">
        <v>534804.75969818293</v>
      </c>
      <c r="BJ104">
        <v>5093.3786637922194</v>
      </c>
      <c r="BK104">
        <v>0</v>
      </c>
      <c r="BL104">
        <v>0</v>
      </c>
      <c r="BM104">
        <v>5.0000000000000001E-3</v>
      </c>
      <c r="BN104">
        <v>0</v>
      </c>
      <c r="BO104">
        <v>646338.0930315163</v>
      </c>
      <c r="BP104">
        <v>5728.9342193477751</v>
      </c>
      <c r="BQ104" t="s">
        <v>142</v>
      </c>
      <c r="BR104">
        <v>6155.600886014442</v>
      </c>
      <c r="BS104">
        <v>0</v>
      </c>
      <c r="BT104">
        <v>0</v>
      </c>
      <c r="BU104">
        <v>646338.0930315163</v>
      </c>
      <c r="BV104">
        <v>0</v>
      </c>
      <c r="BW104">
        <v>646338.0930315163</v>
      </c>
      <c r="BY104">
        <v>0</v>
      </c>
      <c r="BZ104">
        <v>0</v>
      </c>
      <c r="CA104">
        <v>104.99999999999999</v>
      </c>
      <c r="CB104">
        <v>0</v>
      </c>
      <c r="CH104" t="s">
        <v>254</v>
      </c>
      <c r="CI104">
        <v>1234</v>
      </c>
    </row>
    <row r="105" spans="1:87" x14ac:dyDescent="0.2">
      <c r="A105">
        <v>147380</v>
      </c>
      <c r="B105">
        <v>8262326</v>
      </c>
      <c r="C105" t="s">
        <v>175</v>
      </c>
      <c r="D105">
        <v>180</v>
      </c>
      <c r="E105">
        <v>180</v>
      </c>
      <c r="F105">
        <v>0</v>
      </c>
      <c r="G105">
        <v>526285.44915461994</v>
      </c>
      <c r="H105">
        <v>0</v>
      </c>
      <c r="I105">
        <v>0</v>
      </c>
      <c r="J105">
        <v>5091.718499999999</v>
      </c>
      <c r="K105">
        <v>0</v>
      </c>
      <c r="L105">
        <v>6336.3607999999986</v>
      </c>
      <c r="M105">
        <v>0</v>
      </c>
      <c r="N105">
        <v>2808.1598999999992</v>
      </c>
      <c r="O105">
        <v>514.31499999999937</v>
      </c>
      <c r="P105">
        <v>385.73625000000033</v>
      </c>
      <c r="Q105">
        <v>3749.35635</v>
      </c>
      <c r="R105">
        <v>447.45405000000039</v>
      </c>
      <c r="S105">
        <v>1851.5340000000037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36320.925300000032</v>
      </c>
      <c r="AA105">
        <v>0</v>
      </c>
      <c r="AB105">
        <v>0</v>
      </c>
      <c r="AC105">
        <v>37794.437775000064</v>
      </c>
      <c r="AD105">
        <v>0</v>
      </c>
      <c r="AE105">
        <v>0</v>
      </c>
      <c r="AF105">
        <v>0</v>
      </c>
      <c r="AG105">
        <v>114400</v>
      </c>
      <c r="AH105">
        <v>0</v>
      </c>
      <c r="AI105">
        <v>0</v>
      </c>
      <c r="AJ105">
        <v>0</v>
      </c>
      <c r="AK105">
        <v>3867.25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526285.44915461994</v>
      </c>
      <c r="AU105">
        <v>95299.997925000091</v>
      </c>
      <c r="AV105">
        <v>118267.25</v>
      </c>
      <c r="AW105">
        <v>44247.153044934828</v>
      </c>
      <c r="AX105">
        <v>739852.69707962009</v>
      </c>
      <c r="AY105">
        <v>735985.44707962009</v>
      </c>
      <c r="AZ105">
        <v>3750</v>
      </c>
      <c r="BA105">
        <v>675000</v>
      </c>
      <c r="BB105">
        <v>0</v>
      </c>
      <c r="BC105">
        <v>0</v>
      </c>
      <c r="BD105">
        <v>739852.69707962009</v>
      </c>
      <c r="BE105">
        <v>739852.69707961997</v>
      </c>
      <c r="BF105">
        <v>0</v>
      </c>
      <c r="BG105">
        <v>678867.25</v>
      </c>
      <c r="BH105">
        <v>560600</v>
      </c>
      <c r="BI105">
        <v>621585.44707962009</v>
      </c>
      <c r="BJ105">
        <v>3453.2524837756673</v>
      </c>
      <c r="BK105">
        <v>3345.3436406779665</v>
      </c>
      <c r="BL105">
        <v>3.2256430037732098E-2</v>
      </c>
      <c r="BM105">
        <v>0</v>
      </c>
      <c r="BN105">
        <v>0</v>
      </c>
      <c r="BO105">
        <v>739852.69707962009</v>
      </c>
      <c r="BP105">
        <v>4088.8080393312225</v>
      </c>
      <c r="BQ105" t="s">
        <v>142</v>
      </c>
      <c r="BR105">
        <v>4110.2927615534445</v>
      </c>
      <c r="BS105">
        <v>1.7186144943714954E-3</v>
      </c>
      <c r="BT105">
        <v>0</v>
      </c>
      <c r="BU105">
        <v>739852.69707962009</v>
      </c>
      <c r="BV105">
        <v>0</v>
      </c>
      <c r="BW105">
        <v>739852.69707962009</v>
      </c>
      <c r="BY105">
        <v>0</v>
      </c>
      <c r="BZ105">
        <v>180</v>
      </c>
      <c r="CA105">
        <v>0</v>
      </c>
      <c r="CB105">
        <v>0</v>
      </c>
      <c r="CH105" t="s">
        <v>175</v>
      </c>
      <c r="CI105">
        <v>2326</v>
      </c>
    </row>
    <row r="106" spans="1:87" x14ac:dyDescent="0.2">
      <c r="A106">
        <v>147381</v>
      </c>
      <c r="B106">
        <v>8262334</v>
      </c>
      <c r="C106" t="s">
        <v>178</v>
      </c>
      <c r="D106">
        <v>144</v>
      </c>
      <c r="E106">
        <v>144</v>
      </c>
      <c r="F106">
        <v>0</v>
      </c>
      <c r="G106">
        <v>421028.35932369594</v>
      </c>
      <c r="H106">
        <v>0</v>
      </c>
      <c r="I106">
        <v>0</v>
      </c>
      <c r="J106">
        <v>5091.7184999999999</v>
      </c>
      <c r="K106">
        <v>0</v>
      </c>
      <c r="L106">
        <v>6336.3607999999995</v>
      </c>
      <c r="M106">
        <v>0</v>
      </c>
      <c r="N106">
        <v>4320.2460000000037</v>
      </c>
      <c r="O106">
        <v>0</v>
      </c>
      <c r="P106">
        <v>385.7362499999997</v>
      </c>
      <c r="Q106">
        <v>3749.35635</v>
      </c>
      <c r="R106">
        <v>3579.6324000000031</v>
      </c>
      <c r="S106">
        <v>1851.5339999999971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30058.696799999983</v>
      </c>
      <c r="AA106">
        <v>0</v>
      </c>
      <c r="AB106">
        <v>0</v>
      </c>
      <c r="AC106">
        <v>43381.441619999998</v>
      </c>
      <c r="AD106">
        <v>0</v>
      </c>
      <c r="AE106">
        <v>3924.2234500000036</v>
      </c>
      <c r="AF106">
        <v>0</v>
      </c>
      <c r="AG106">
        <v>114400</v>
      </c>
      <c r="AH106">
        <v>0</v>
      </c>
      <c r="AI106">
        <v>0</v>
      </c>
      <c r="AJ106">
        <v>0</v>
      </c>
      <c r="AK106">
        <v>4765.45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421028.35932369594</v>
      </c>
      <c r="AU106">
        <v>102678.94617</v>
      </c>
      <c r="AV106">
        <v>119165.45</v>
      </c>
      <c r="AW106">
        <v>44203.000961947844</v>
      </c>
      <c r="AX106">
        <v>642872.75549369596</v>
      </c>
      <c r="AY106">
        <v>638107.30549369601</v>
      </c>
      <c r="AZ106">
        <v>3750</v>
      </c>
      <c r="BA106">
        <v>540000</v>
      </c>
      <c r="BB106">
        <v>0</v>
      </c>
      <c r="BC106">
        <v>0</v>
      </c>
      <c r="BD106">
        <v>642872.75549369596</v>
      </c>
      <c r="BE106">
        <v>642872.75549369596</v>
      </c>
      <c r="BF106">
        <v>0</v>
      </c>
      <c r="BG106">
        <v>544765.44999999995</v>
      </c>
      <c r="BH106">
        <v>425599.99999999994</v>
      </c>
      <c r="BI106">
        <v>523707.30549369595</v>
      </c>
      <c r="BJ106">
        <v>3636.8562881506664</v>
      </c>
      <c r="BK106">
        <v>3431.1509788321164</v>
      </c>
      <c r="BL106">
        <v>5.9952275661319714E-2</v>
      </c>
      <c r="BM106">
        <v>0</v>
      </c>
      <c r="BN106">
        <v>0</v>
      </c>
      <c r="BO106">
        <v>642872.75549369596</v>
      </c>
      <c r="BP106">
        <v>4431.3007325951112</v>
      </c>
      <c r="BQ106" t="s">
        <v>142</v>
      </c>
      <c r="BR106">
        <v>4464.3941353728887</v>
      </c>
      <c r="BS106">
        <v>5.1778313155257383E-3</v>
      </c>
      <c r="BT106">
        <v>0</v>
      </c>
      <c r="BU106">
        <v>642872.75549369596</v>
      </c>
      <c r="BV106">
        <v>0</v>
      </c>
      <c r="BW106">
        <v>642872.75549369596</v>
      </c>
      <c r="BY106">
        <v>0</v>
      </c>
      <c r="BZ106">
        <v>144</v>
      </c>
      <c r="CA106">
        <v>0</v>
      </c>
      <c r="CB106">
        <v>0</v>
      </c>
      <c r="CH106" t="s">
        <v>178</v>
      </c>
      <c r="CI106">
        <v>2334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KC Word Document" ma:contentTypeID="0x010100073DBBF460B4694388C550D7D3B13999008728087AC31170439DE4D6F18D08AAD5" ma:contentTypeVersion="2" ma:contentTypeDescription="MKC Branded Word Template Document" ma:contentTypeScope="" ma:versionID="7342ae712cd926eaaa3631f74c4fcd2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032f31bce0c27f7c959937df3a44a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ee73f336-9c49-41ab-9427-d263034a0100" ContentTypeId="0x010100073DBBF460B4694388C550D7D3B13999" PreviousValue="false" LastSyncTimeStamp="2021-10-01T14:38:35.487Z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7982C-A4CB-423D-825A-1E1C4241CA6D}"/>
</file>

<file path=customXml/itemProps2.xml><?xml version="1.0" encoding="utf-8"?>
<ds:datastoreItem xmlns:ds="http://schemas.openxmlformats.org/officeDocument/2006/customXml" ds:itemID="{C28C38F9-C668-435B-AB1D-E49949A8D2ED}"/>
</file>

<file path=customXml/itemProps3.xml><?xml version="1.0" encoding="utf-8"?>
<ds:datastoreItem xmlns:ds="http://schemas.openxmlformats.org/officeDocument/2006/customXml" ds:itemID="{4DFACDD8-9637-4000-AD5A-6A873CCE54CF}"/>
</file>

<file path=customXml/itemProps4.xml><?xml version="1.0" encoding="utf-8"?>
<ds:datastoreItem xmlns:ds="http://schemas.openxmlformats.org/officeDocument/2006/customXml" ds:itemID="{995F635C-E2EE-4941-AD13-E01C8B144F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 Share Website 2021</vt:lpstr>
      <vt:lpstr>Rates</vt:lpstr>
      <vt:lpstr>Data for Website 2021</vt:lpstr>
      <vt:lpstr>'Budget Share Website 2021'!Print_Area</vt:lpstr>
    </vt:vector>
  </TitlesOfParts>
  <Company>Milton Keynes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Cross</dc:creator>
  <cp:lastModifiedBy>Day, Kayleigh</cp:lastModifiedBy>
  <cp:lastPrinted>2020-02-25T10:08:24Z</cp:lastPrinted>
  <dcterms:created xsi:type="dcterms:W3CDTF">1997-06-13T09:51:04Z</dcterms:created>
  <dcterms:modified xsi:type="dcterms:W3CDTF">2021-10-15T12:35:41Z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0x010100073DBBF460B4694388C550D7D3B13999008728087AC31170439DE4D6F18D08AAD5</vt:lpwstr>
  </property>
  <property fmtid="{D5CDD505-2E9C-101B-9397-08002B2CF9AE}" pid="3" name="Order">
    <vt:r8>11200</vt:r8>
  </property>
</Properties>
</file>