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kcouncil.sharepoint.com/sites/files-fin-FN16/FN16.1/Cash Advances 2022-23/Budget Monitoring/"/>
    </mc:Choice>
  </mc:AlternateContent>
  <xr:revisionPtr revIDLastSave="206" documentId="8_{29D66E67-4442-4572-8AA5-B992F54DE1D3}" xr6:coauthVersionLast="47" xr6:coauthVersionMax="47" xr10:uidLastSave="{25606A1D-AA37-4032-A31B-D9D28903FFCE}"/>
  <workbookProtection workbookAlgorithmName="SHA-512" workbookHashValue="cnB7KzSl5jou3IoHYOnMmmjjNSiRi9wRCFlkl8NY49+UE2imRrDeUq26AIAtse/ZSec1IPFBZu2ieO7mVFCVKg==" workbookSaltValue="x6tUjpjv6XXbxGdjQjoMsg==" workbookSpinCount="100000" lockStructure="1"/>
  <bookViews>
    <workbookView xWindow="-120" yWindow="-120" windowWidth="38640" windowHeight="15840" tabRatio="753" xr2:uid="{00000000-000D-0000-FFFF-FFFF00000000}"/>
  </bookViews>
  <sheets>
    <sheet name="Budget Share Website 2022-23" sheetId="62" r:id="rId1"/>
    <sheet name="Rates" sheetId="65" state="hidden" r:id="rId2"/>
    <sheet name="Data for Website 22-23" sheetId="67" state="hidden" r:id="rId3"/>
    <sheet name="Dedels" sheetId="68" state="hidden" r:id="rId4"/>
    <sheet name="Check" sheetId="69" state="hidden" r:id="rId5"/>
  </sheets>
  <externalReferences>
    <externalReference r:id="rId6"/>
    <externalReference r:id="rId7"/>
    <externalReference r:id="rId8"/>
  </externalReferences>
  <definedNames>
    <definedName name="_xlnm._FilterDatabase" localSheetId="4" hidden="1">Check!$A$1:$I$105</definedName>
    <definedName name="_xlnm._FilterDatabase" localSheetId="2" hidden="1">'Data for Website 22-23'!$A$2:$CJ$105</definedName>
    <definedName name="FSM_Pri_Rate">[1]Proforma!$E$18</definedName>
    <definedName name="LCHI_Pri_Option" localSheetId="2">[2]Proforma!#REF!</definedName>
    <definedName name="_xlnm.Print_Area" localSheetId="0">'Budget Share Website 2022-23'!$A$1:$K$66</definedName>
    <definedName name="_xlnm.Recorder" localSheetId="2">#REF!</definedName>
    <definedName name="_xlnm.Recorder" localSheetId="3">#REF!</definedName>
    <definedName name="Sch_type" localSheetId="2">#REF!</definedName>
    <definedName name="Status" localSheetId="2">#REF!</definedName>
    <definedName name="Type" localSheetId="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06" i="67" l="1"/>
  <c r="CD5" i="67"/>
  <c r="CD6" i="67"/>
  <c r="CD7" i="67"/>
  <c r="CD8" i="67"/>
  <c r="CD9" i="67"/>
  <c r="CD10" i="67"/>
  <c r="CD11" i="67"/>
  <c r="CD12" i="67"/>
  <c r="CD13" i="67"/>
  <c r="CD14" i="67"/>
  <c r="CD15" i="67"/>
  <c r="CD16" i="67"/>
  <c r="CD17" i="67"/>
  <c r="CD18" i="67"/>
  <c r="CD19" i="67"/>
  <c r="CD20" i="67"/>
  <c r="CD21" i="67"/>
  <c r="CD22" i="67"/>
  <c r="CD23" i="67"/>
  <c r="CD24" i="67"/>
  <c r="CD25" i="67"/>
  <c r="CD26" i="67"/>
  <c r="CD27" i="67"/>
  <c r="CD28" i="67"/>
  <c r="CD29" i="67"/>
  <c r="CD30" i="67"/>
  <c r="CD31" i="67"/>
  <c r="CD32" i="67"/>
  <c r="CD33" i="67"/>
  <c r="CD34" i="67"/>
  <c r="CD35" i="67"/>
  <c r="CD36" i="67"/>
  <c r="CD37" i="67"/>
  <c r="CD38" i="67"/>
  <c r="CD39" i="67"/>
  <c r="CD40" i="67"/>
  <c r="CD41" i="67"/>
  <c r="CD42" i="67"/>
  <c r="CD43" i="67"/>
  <c r="CD44" i="67"/>
  <c r="CD45" i="67"/>
  <c r="CD46" i="67"/>
  <c r="CD47" i="67"/>
  <c r="CD48" i="67"/>
  <c r="CD49" i="67"/>
  <c r="CD50" i="67"/>
  <c r="CD51" i="67"/>
  <c r="CD52" i="67"/>
  <c r="CD53" i="67"/>
  <c r="CD54" i="67"/>
  <c r="CD55" i="67"/>
  <c r="CD56" i="67"/>
  <c r="CD57" i="67"/>
  <c r="CD58" i="67"/>
  <c r="CD59" i="67"/>
  <c r="CD60" i="67"/>
  <c r="CD61" i="67"/>
  <c r="CD62" i="67"/>
  <c r="CD63" i="67"/>
  <c r="CD64" i="67"/>
  <c r="CD65" i="67"/>
  <c r="CD66" i="67"/>
  <c r="CD67" i="67"/>
  <c r="CD68" i="67"/>
  <c r="CD69" i="67"/>
  <c r="CD70" i="67"/>
  <c r="CD71" i="67"/>
  <c r="CD72" i="67"/>
  <c r="CD73" i="67"/>
  <c r="CD74" i="67"/>
  <c r="CD75" i="67"/>
  <c r="CD76" i="67"/>
  <c r="CD77" i="67"/>
  <c r="CD78" i="67"/>
  <c r="CD79" i="67"/>
  <c r="CD80" i="67"/>
  <c r="CD81" i="67"/>
  <c r="CD82" i="67"/>
  <c r="CD83" i="67"/>
  <c r="CD84" i="67"/>
  <c r="CD85" i="67"/>
  <c r="CD86" i="67"/>
  <c r="CD87" i="67"/>
  <c r="CD88" i="67"/>
  <c r="CD89" i="67"/>
  <c r="CD90" i="67"/>
  <c r="CD91" i="67"/>
  <c r="CD92" i="67"/>
  <c r="CD93" i="67"/>
  <c r="CD94" i="67"/>
  <c r="CD95" i="67"/>
  <c r="CD96" i="67"/>
  <c r="CD97" i="67"/>
  <c r="CD98" i="67"/>
  <c r="CD99" i="67"/>
  <c r="CD100" i="67"/>
  <c r="CD101" i="67"/>
  <c r="CD102" i="67"/>
  <c r="CD103" i="67"/>
  <c r="CD104" i="67"/>
  <c r="CD105" i="67"/>
  <c r="CD107" i="67"/>
  <c r="CD4" i="67"/>
  <c r="I69" i="68"/>
  <c r="H69" i="68"/>
  <c r="G69" i="68"/>
  <c r="J8" i="68"/>
  <c r="J9" i="68"/>
  <c r="J10" i="68"/>
  <c r="J11" i="68"/>
  <c r="J12" i="68"/>
  <c r="J13" i="68"/>
  <c r="J14" i="68"/>
  <c r="J15" i="68"/>
  <c r="J16" i="68"/>
  <c r="J17" i="68"/>
  <c r="J18" i="68"/>
  <c r="J19" i="68"/>
  <c r="J20" i="68"/>
  <c r="J21" i="68"/>
  <c r="J22" i="68"/>
  <c r="J23" i="68"/>
  <c r="J24" i="68"/>
  <c r="J25" i="68"/>
  <c r="J26" i="68"/>
  <c r="J27" i="68"/>
  <c r="J28" i="68"/>
  <c r="J29" i="68"/>
  <c r="J30" i="68"/>
  <c r="J31" i="68"/>
  <c r="J32" i="68"/>
  <c r="J33" i="68"/>
  <c r="J34" i="68"/>
  <c r="J35" i="68"/>
  <c r="J36" i="68"/>
  <c r="J37" i="68"/>
  <c r="J38" i="68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J61" i="68"/>
  <c r="J62" i="68"/>
  <c r="J63" i="68"/>
  <c r="J64" i="68"/>
  <c r="J65" i="68"/>
  <c r="J66" i="68"/>
  <c r="J67" i="68"/>
  <c r="J7" i="68"/>
  <c r="I6" i="68"/>
  <c r="H6" i="68"/>
  <c r="G6" i="68"/>
  <c r="J6" i="68" l="1"/>
  <c r="J69" i="68"/>
  <c r="CB3" i="67"/>
  <c r="CA3" i="67"/>
  <c r="BZ3" i="67"/>
  <c r="BY3" i="67"/>
  <c r="BW3" i="67"/>
  <c r="BU3" i="67"/>
  <c r="BT3" i="67"/>
  <c r="BO3" i="67"/>
  <c r="BN3" i="67"/>
  <c r="BK3" i="67"/>
  <c r="BJ3" i="67"/>
  <c r="BI3" i="67"/>
  <c r="BG3" i="67"/>
  <c r="BF3" i="67"/>
  <c r="BE3" i="67"/>
  <c r="BD3" i="67"/>
  <c r="BC3" i="67"/>
  <c r="BB3" i="67"/>
  <c r="AY3" i="67"/>
  <c r="AX3" i="67"/>
  <c r="AW3" i="67"/>
  <c r="AV3" i="67"/>
  <c r="AU3" i="67"/>
  <c r="AT3" i="67"/>
  <c r="AS3" i="67"/>
  <c r="AR3" i="67"/>
  <c r="AQ3" i="67"/>
  <c r="AP3" i="67"/>
  <c r="AO3" i="67"/>
  <c r="AN3" i="67"/>
  <c r="AM3" i="67"/>
  <c r="AL3" i="67"/>
  <c r="AK3" i="67"/>
  <c r="AJ3" i="67"/>
  <c r="AI3" i="67"/>
  <c r="AH3" i="67"/>
  <c r="AG3" i="67"/>
  <c r="AF3" i="67"/>
  <c r="AE3" i="67"/>
  <c r="AD3" i="67"/>
  <c r="AC3" i="67"/>
  <c r="AB3" i="67"/>
  <c r="AA3" i="67"/>
  <c r="Z3" i="67"/>
  <c r="Y3" i="67"/>
  <c r="X3" i="67"/>
  <c r="W3" i="67"/>
  <c r="V3" i="67"/>
  <c r="U3" i="67"/>
  <c r="T3" i="67"/>
  <c r="S3" i="67"/>
  <c r="R3" i="67"/>
  <c r="Q3" i="67"/>
  <c r="P3" i="67"/>
  <c r="O3" i="67"/>
  <c r="N3" i="67"/>
  <c r="M3" i="67"/>
  <c r="L3" i="67"/>
  <c r="K3" i="67"/>
  <c r="J3" i="67"/>
  <c r="I3" i="67"/>
  <c r="H3" i="67"/>
  <c r="G3" i="67"/>
  <c r="F3" i="67"/>
  <c r="E3" i="67"/>
  <c r="D3" i="67"/>
  <c r="CI31" i="67"/>
  <c r="C3" i="62" l="1"/>
  <c r="J66" i="62" l="1"/>
  <c r="J45" i="62"/>
  <c r="H38" i="62"/>
  <c r="J36" i="62"/>
  <c r="J34" i="62"/>
  <c r="I28" i="62"/>
  <c r="I26" i="62"/>
  <c r="I24" i="62"/>
  <c r="I20" i="62"/>
  <c r="I18" i="62"/>
  <c r="I16" i="62"/>
  <c r="I14" i="62"/>
  <c r="G10" i="62"/>
  <c r="G8" i="62"/>
  <c r="J49" i="62"/>
  <c r="J39" i="62"/>
  <c r="J37" i="62"/>
  <c r="J35" i="62"/>
  <c r="J33" i="62"/>
  <c r="I27" i="62"/>
  <c r="I25" i="62"/>
  <c r="I23" i="62"/>
  <c r="I19" i="62"/>
  <c r="I17" i="62"/>
  <c r="I15" i="62"/>
  <c r="I13" i="62"/>
  <c r="G9" i="62"/>
  <c r="J55" i="62"/>
  <c r="J54" i="62"/>
  <c r="J53" i="62"/>
  <c r="J63" i="62"/>
  <c r="G23" i="62" l="1"/>
  <c r="D38" i="62"/>
  <c r="F18" i="62" l="1"/>
  <c r="F28" i="62" l="1"/>
  <c r="F26" i="62"/>
  <c r="F25" i="62"/>
  <c r="F20" i="62"/>
  <c r="F16" i="62"/>
  <c r="E20" i="62"/>
  <c r="E16" i="62"/>
  <c r="E10" i="62"/>
  <c r="E27" i="62"/>
  <c r="E26" i="62"/>
  <c r="G26" i="62" s="1"/>
  <c r="E24" i="62"/>
  <c r="F19" i="62"/>
  <c r="F17" i="62"/>
  <c r="F15" i="62"/>
  <c r="F13" i="62"/>
  <c r="E19" i="62"/>
  <c r="E17" i="62"/>
  <c r="E15" i="62"/>
  <c r="E13" i="62"/>
  <c r="E9" i="62"/>
  <c r="F14" i="62"/>
  <c r="H14" i="62" s="1"/>
  <c r="E18" i="62"/>
  <c r="E14" i="62"/>
  <c r="E8" i="62"/>
  <c r="G16" i="62"/>
  <c r="G19" i="62" l="1"/>
  <c r="G13" i="62"/>
  <c r="G15" i="62"/>
  <c r="H26" i="62"/>
  <c r="H13" i="62"/>
  <c r="G20" i="62"/>
  <c r="G17" i="62"/>
  <c r="G18" i="62"/>
  <c r="I8" i="62"/>
  <c r="H18" i="62"/>
  <c r="I9" i="62"/>
  <c r="H20" i="62"/>
  <c r="H17" i="62"/>
  <c r="G27" i="62"/>
  <c r="H16" i="62"/>
  <c r="H28" i="62"/>
  <c r="G24" i="62"/>
  <c r="H19" i="62"/>
  <c r="H15" i="62"/>
  <c r="I10" i="62"/>
  <c r="G14" i="62"/>
  <c r="H25" i="62"/>
  <c r="I38" i="62"/>
  <c r="K45" i="62"/>
  <c r="J38" i="62"/>
  <c r="J56" i="62" l="1"/>
  <c r="J8" i="62" l="1"/>
  <c r="J13" i="62" l="1"/>
  <c r="J23" i="62" l="1"/>
  <c r="J42" i="62" l="1"/>
  <c r="J46" i="62" s="1"/>
  <c r="K10" i="62" l="1"/>
  <c r="K9" i="62"/>
  <c r="J50" i="62"/>
  <c r="K16" i="62"/>
  <c r="K34" i="62"/>
  <c r="K26" i="62"/>
  <c r="K17" i="62"/>
  <c r="K13" i="62"/>
  <c r="K35" i="62"/>
  <c r="K27" i="62"/>
  <c r="K36" i="62"/>
  <c r="K28" i="62"/>
  <c r="K19" i="62"/>
  <c r="K15" i="62"/>
  <c r="K14" i="62"/>
  <c r="K37" i="62"/>
  <c r="K18" i="62"/>
  <c r="K23" i="62"/>
  <c r="K39" i="62"/>
  <c r="K20" i="62"/>
  <c r="K24" i="62"/>
  <c r="K33" i="62"/>
  <c r="K25" i="62"/>
  <c r="K8" i="62"/>
  <c r="J60" i="62"/>
  <c r="J61" i="62"/>
  <c r="J59" i="62" l="1"/>
  <c r="J64" i="62" s="1"/>
  <c r="K66" i="62"/>
  <c r="K57" i="62" l="1"/>
  <c r="K49" i="62"/>
  <c r="K56" i="62"/>
  <c r="K53" i="62"/>
  <c r="K54" i="62"/>
  <c r="K55" i="62"/>
  <c r="L63" i="68" l="1"/>
  <c r="N63" i="68" s="1"/>
  <c r="L40" i="68" l="1"/>
  <c r="N40" i="68" s="1"/>
  <c r="L46" i="68" l="1"/>
  <c r="N46" i="68" s="1"/>
  <c r="L13" i="68" l="1"/>
  <c r="N13" i="68" s="1"/>
  <c r="L67" i="68"/>
  <c r="N67" i="68" s="1"/>
  <c r="L21" i="68"/>
  <c r="N21" i="68" s="1"/>
  <c r="L20" i="68"/>
  <c r="N20" i="68" s="1"/>
  <c r="L53" i="68"/>
  <c r="N53" i="68" s="1"/>
  <c r="L61" i="68"/>
  <c r="N61" i="68" s="1"/>
  <c r="L15" i="68"/>
  <c r="N15" i="68" s="1"/>
  <c r="L57" i="68"/>
  <c r="N57" i="68" s="1"/>
  <c r="L11" i="68"/>
  <c r="N11" i="68" s="1"/>
  <c r="L43" i="68"/>
  <c r="N43" i="68" s="1"/>
  <c r="L7" i="68"/>
  <c r="L19" i="68"/>
  <c r="N19" i="68" s="1"/>
  <c r="L9" i="68"/>
  <c r="N9" i="68" s="1"/>
  <c r="L22" i="68"/>
  <c r="N22" i="68" s="1"/>
  <c r="L37" i="68"/>
  <c r="N37" i="68" s="1"/>
  <c r="L29" i="68"/>
  <c r="N29" i="68" s="1"/>
  <c r="L56" i="68"/>
  <c r="N56" i="68" s="1"/>
  <c r="L41" i="68"/>
  <c r="N41" i="68" s="1"/>
  <c r="L42" i="68"/>
  <c r="N42" i="68" s="1"/>
  <c r="L14" i="68"/>
  <c r="N14" i="68" s="1"/>
  <c r="L32" i="68"/>
  <c r="N32" i="68" s="1"/>
  <c r="L58" i="68"/>
  <c r="N58" i="68" s="1"/>
  <c r="L12" i="68"/>
  <c r="N12" i="68" s="1"/>
  <c r="L54" i="68"/>
  <c r="N54" i="68" s="1"/>
  <c r="L30" i="68"/>
  <c r="N30" i="68" s="1"/>
  <c r="L51" i="68"/>
  <c r="N51" i="68" s="1"/>
  <c r="L52" i="68"/>
  <c r="N52" i="68" s="1"/>
  <c r="L64" i="68"/>
  <c r="N64" i="68" s="1"/>
  <c r="L47" i="68"/>
  <c r="N47" i="68" s="1"/>
  <c r="L33" i="68"/>
  <c r="N33" i="68" s="1"/>
  <c r="L24" i="68"/>
  <c r="N24" i="68" s="1"/>
  <c r="L16" i="68"/>
  <c r="N16" i="68" s="1"/>
  <c r="L17" i="68"/>
  <c r="N17" i="68" s="1"/>
  <c r="L26" i="68"/>
  <c r="N26" i="68" s="1"/>
  <c r="L39" i="68"/>
  <c r="N39" i="68" s="1"/>
  <c r="L66" i="68"/>
  <c r="N66" i="68" s="1"/>
  <c r="L23" i="68"/>
  <c r="N23" i="68" s="1"/>
  <c r="L55" i="68"/>
  <c r="N55" i="68" s="1"/>
  <c r="L50" i="68"/>
  <c r="N50" i="68" s="1"/>
  <c r="L18" i="68"/>
  <c r="N18" i="68" s="1"/>
  <c r="L10" i="68"/>
  <c r="N10" i="68" s="1"/>
  <c r="L36" i="68"/>
  <c r="N36" i="68" s="1"/>
  <c r="L48" i="68"/>
  <c r="N48" i="68" s="1"/>
  <c r="L31" i="68"/>
  <c r="N31" i="68" s="1"/>
  <c r="L60" i="68"/>
  <c r="N60" i="68" s="1"/>
  <c r="L34" i="68"/>
  <c r="N34" i="68" s="1"/>
  <c r="L28" i="68"/>
  <c r="N28" i="68" s="1"/>
  <c r="L35" i="68"/>
  <c r="N35" i="68" s="1"/>
  <c r="L49" i="68"/>
  <c r="N49" i="68" s="1"/>
  <c r="L27" i="68"/>
  <c r="N27" i="68" s="1"/>
  <c r="L65" i="68"/>
  <c r="N65" i="68" s="1"/>
  <c r="L44" i="68"/>
  <c r="N44" i="68" s="1"/>
  <c r="L45" i="68"/>
  <c r="N45" i="68" s="1"/>
  <c r="L25" i="68"/>
  <c r="N25" i="68" s="1"/>
  <c r="L62" i="68"/>
  <c r="N62" i="68" s="1"/>
  <c r="L59" i="68"/>
  <c r="N59" i="68" s="1"/>
  <c r="L38" i="68"/>
  <c r="N38" i="68" s="1"/>
  <c r="L8" i="68"/>
  <c r="N8" i="68" s="1"/>
  <c r="N7" i="68" l="1"/>
  <c r="N69" i="68" s="1"/>
  <c r="L69" i="68"/>
  <c r="L6" i="68"/>
</calcChain>
</file>

<file path=xl/sharedStrings.xml><?xml version="1.0" encoding="utf-8"?>
<sst xmlns="http://schemas.openxmlformats.org/spreadsheetml/2006/main" count="1011" uniqueCount="374">
  <si>
    <t>FINAL SCHOOL BUDGET SHARE - 2022/2023</t>
  </si>
  <si>
    <t>Select school here</t>
  </si>
  <si>
    <t>Pupil Led Factors</t>
  </si>
  <si>
    <t>1) Basic Entitlement
Age Weighted Pupil Unit (AWPU)</t>
  </si>
  <si>
    <t xml:space="preserve">Description </t>
  </si>
  <si>
    <t>Amount per pupil</t>
  </si>
  <si>
    <t>Pupil Units</t>
  </si>
  <si>
    <t xml:space="preserve">Sub Total </t>
  </si>
  <si>
    <t xml:space="preserve">Total </t>
  </si>
  <si>
    <t>Proportion of total pre MFG  funding (%)</t>
  </si>
  <si>
    <t>APT AWPU</t>
  </si>
  <si>
    <t>Primary (Years R-6)</t>
  </si>
  <si>
    <t>Key Stage 3  (Years 7-9)</t>
  </si>
  <si>
    <t>Key Stage 4 (Years 10-11)</t>
  </si>
  <si>
    <t xml:space="preserve">Primary amount per pupil </t>
  </si>
  <si>
    <t xml:space="preserve">Secondary amount per pupil </t>
  </si>
  <si>
    <t>Eligible proportion of primary NOR</t>
  </si>
  <si>
    <t>Eligible proportion of secondary NOR</t>
  </si>
  <si>
    <t>2) Deprivation</t>
  </si>
  <si>
    <t>FSM</t>
  </si>
  <si>
    <t>FSM Ever 6</t>
  </si>
  <si>
    <t>IDACI Band F</t>
  </si>
  <si>
    <t>IDACI Band E</t>
  </si>
  <si>
    <t>IDACI Band D</t>
  </si>
  <si>
    <t>IDACI Band C</t>
  </si>
  <si>
    <t>IDACI Band B</t>
  </si>
  <si>
    <t>IDACI Band A</t>
  </si>
  <si>
    <t>3) Looked After Children (LAC)</t>
  </si>
  <si>
    <t>LAC X March 19</t>
  </si>
  <si>
    <t>4 English as an Additional Language (EAL)</t>
  </si>
  <si>
    <t>EAL 3 Primary</t>
  </si>
  <si>
    <t>EAL 3 Secondary</t>
  </si>
  <si>
    <t>5) Mobility</t>
  </si>
  <si>
    <t>Pupils starting school outside of normal entry dates</t>
  </si>
  <si>
    <t>6) Prior attainment</t>
  </si>
  <si>
    <t>Primary Low prior attainment</t>
  </si>
  <si>
    <t>Contingencies</t>
  </si>
  <si>
    <t>Free School Meals Eligibility</t>
  </si>
  <si>
    <t>Insurance</t>
  </si>
  <si>
    <t xml:space="preserve">Licences/subscriptions </t>
  </si>
  <si>
    <t>Staff costs  supply cover</t>
  </si>
  <si>
    <t>Support to underperforming ethnic minority groups and bilingual learners</t>
  </si>
  <si>
    <t>Behaviour support services</t>
  </si>
  <si>
    <t>Museum and Library Services</t>
  </si>
  <si>
    <t>Additional school improvement services</t>
  </si>
  <si>
    <t>Total De delegation</t>
  </si>
  <si>
    <t>Secondary pupils not achieving (KS2 English or Maths)</t>
  </si>
  <si>
    <t>Primary</t>
  </si>
  <si>
    <t>Secondary</t>
  </si>
  <si>
    <t>Other Factors</t>
  </si>
  <si>
    <t>Factor</t>
  </si>
  <si>
    <t>Total (£)</t>
  </si>
  <si>
    <t>7) Lump Sum</t>
  </si>
  <si>
    <t>8) Sparsity Factor</t>
  </si>
  <si>
    <t>9) Fringe Payments</t>
  </si>
  <si>
    <t>10) Split Sites</t>
  </si>
  <si>
    <t>11) Total 22-23 rates (sum of 22-23 NFF NNDR and 21-22 rates adjustment. Please see breakdown below)</t>
  </si>
  <si>
    <t>21-22 Rates adjustment</t>
  </si>
  <si>
    <t>Indicative 22-23 NNDR</t>
  </si>
  <si>
    <t>12) PFI funding</t>
  </si>
  <si>
    <t>13 ) Exceptional circumstances (can only be used with prior agreement of ESFA)</t>
  </si>
  <si>
    <t>Total Funding for Schools Block Formula (excluding minimum per pupil funding level, funding floor protection and MFG Funding Total) (£)</t>
  </si>
  <si>
    <t>Other Adjustment to 21-22 Budget shares</t>
  </si>
  <si>
    <t>14) Additional funding to meet minimum per pupil funding level</t>
  </si>
  <si>
    <t>Total Funding for Schools Block Formula (excluding MFG Funding Total) (£)</t>
  </si>
  <si>
    <t>15) Minimum Funding Guarantee (gains may be capped above a specific ceiling and/or scaled)</t>
  </si>
  <si>
    <t>MFG Funding Total</t>
  </si>
  <si>
    <t>Total Funding For Schools Block Formula (£)</t>
  </si>
  <si>
    <t>Less Funding to be dedelegated from the above budget</t>
  </si>
  <si>
    <t>Support for minority ethnic pupils</t>
  </si>
  <si>
    <t xml:space="preserve">Facilities Time </t>
  </si>
  <si>
    <t>Education functions for maintained schools</t>
  </si>
  <si>
    <t>Total Funding For Schools Block Formula (after deduction of de delegation and education functions) (£)</t>
  </si>
  <si>
    <t>% Distributed through Basic Entitlement</t>
  </si>
  <si>
    <t>% Pupil Led Funding</t>
  </si>
  <si>
    <t>Total Funding For Schools Block Formula (after deduction of de delegation, education functions and indicative 22-23 NNDR) (£)</t>
  </si>
  <si>
    <t>Notional SEN - for information only</t>
  </si>
  <si>
    <t>Sub</t>
  </si>
  <si>
    <t>AWPU</t>
  </si>
  <si>
    <t>Abbeys Primary School</t>
  </si>
  <si>
    <t>Amount Per Pupil</t>
  </si>
  <si>
    <t>Ashbrook School</t>
  </si>
  <si>
    <t>KS3</t>
  </si>
  <si>
    <t>Barleyhurst Park Primary</t>
  </si>
  <si>
    <t>KS4</t>
  </si>
  <si>
    <t>Bishop Parker Catholic School</t>
  </si>
  <si>
    <t>Deprivation</t>
  </si>
  <si>
    <t>FSM - Primary</t>
  </si>
  <si>
    <t>Bow Brickhill CofE VA Primary School</t>
  </si>
  <si>
    <t>FSM - Secondary</t>
  </si>
  <si>
    <t>Bradwell Village School</t>
  </si>
  <si>
    <t>FSM Ever 6 - Primary</t>
  </si>
  <si>
    <t>Brooklands Farm Primary School</t>
  </si>
  <si>
    <t>FSM Ever 6 - Secondary</t>
  </si>
  <si>
    <t>Brooksward School</t>
  </si>
  <si>
    <t>IDACI Band F - Primary</t>
  </si>
  <si>
    <t>Broughton Fields Primary School</t>
  </si>
  <si>
    <t>IDACI Band F - Secondary</t>
  </si>
  <si>
    <t>Bushfield School</t>
  </si>
  <si>
    <t>IDACI Band E - Primary</t>
  </si>
  <si>
    <t>Caroline Haslett Primary School</t>
  </si>
  <si>
    <t>IDACI Band E - Secondary</t>
  </si>
  <si>
    <t>Castlethorpe First School</t>
  </si>
  <si>
    <t>IDACI Band D - Primary</t>
  </si>
  <si>
    <t>Cedars Primary School</t>
  </si>
  <si>
    <t>IDACI Band D - Secondary</t>
  </si>
  <si>
    <t>Charles Warren Academy</t>
  </si>
  <si>
    <t>IDACI Band C - Primary</t>
  </si>
  <si>
    <t>Chestnuts Primary School</t>
  </si>
  <si>
    <t>IDACI Band C - Secondary</t>
  </si>
  <si>
    <t>Christ the Sower Ecumenical Primary School</t>
  </si>
  <si>
    <t>IDACI Band B - Primary</t>
  </si>
  <si>
    <t>Cold Harbour Church of England School</t>
  </si>
  <si>
    <t>IDACI Band B - Secondary</t>
  </si>
  <si>
    <t>Denbigh School</t>
  </si>
  <si>
    <t>IDACI Band A - Primary</t>
  </si>
  <si>
    <t>Downs Barn School</t>
  </si>
  <si>
    <t>IDACI Band A - Secondary</t>
  </si>
  <si>
    <t>Drayton Park School</t>
  </si>
  <si>
    <t>EAL 3 - Primary</t>
  </si>
  <si>
    <t>Emerson Valley School</t>
  </si>
  <si>
    <t>EAL - Secondary</t>
  </si>
  <si>
    <t>Fairfields Primary School</t>
  </si>
  <si>
    <t>Mobility - Primary</t>
  </si>
  <si>
    <t>Falconhurst School</t>
  </si>
  <si>
    <t>Mobility - Secondary</t>
  </si>
  <si>
    <t>Germander Park School</t>
  </si>
  <si>
    <t>Prior Attainment - Primary</t>
  </si>
  <si>
    <t>Giffard Park Primary School</t>
  </si>
  <si>
    <t>Prior Attainment - Secondary</t>
  </si>
  <si>
    <t>Giles Brook Primary School</t>
  </si>
  <si>
    <t>Glastonbury Thorn School</t>
  </si>
  <si>
    <t>Glebe Farm School</t>
  </si>
  <si>
    <t>Great Linford Primary School</t>
  </si>
  <si>
    <t>Green Park School</t>
  </si>
  <si>
    <t>Greenleys First School</t>
  </si>
  <si>
    <t>Greenleys Junior School</t>
  </si>
  <si>
    <t>Hanslope Primary School</t>
  </si>
  <si>
    <t>Haversham Village School</t>
  </si>
  <si>
    <t>Heelands School</t>
  </si>
  <si>
    <t>Heronsgate School</t>
  </si>
  <si>
    <t>Heronshaw School</t>
  </si>
  <si>
    <t>Holmwood School</t>
  </si>
  <si>
    <t>Holne Chase Primary School</t>
  </si>
  <si>
    <t>Howe Park School</t>
  </si>
  <si>
    <t>Jubilee Wood Primary School</t>
  </si>
  <si>
    <t>Kents Hill Park all-through school</t>
  </si>
  <si>
    <t>Kents Hill School</t>
  </si>
  <si>
    <t>Knowles Primary School</t>
  </si>
  <si>
    <t>Langland Community School</t>
  </si>
  <si>
    <t>Lavendon School</t>
  </si>
  <si>
    <t>Long Meadow School</t>
  </si>
  <si>
    <t>Lord Grey Academy</t>
  </si>
  <si>
    <t>Loughton Manor First School</t>
  </si>
  <si>
    <t>Loughton School</t>
  </si>
  <si>
    <t>Merebrook Infant School</t>
  </si>
  <si>
    <t>Middleton Primary School</t>
  </si>
  <si>
    <t>Monkston Primary School</t>
  </si>
  <si>
    <t>Moorland Primary School</t>
  </si>
  <si>
    <t>New Bradwell Primary School</t>
  </si>
  <si>
    <t>New Chapter Primary School</t>
  </si>
  <si>
    <t>Newton Blossomville Church of England School</t>
  </si>
  <si>
    <t>Newton Leys Primary School</t>
  </si>
  <si>
    <t>North Crawley CofE School</t>
  </si>
  <si>
    <t>Oakgrove School</t>
  </si>
  <si>
    <t>Oldbrook First School</t>
  </si>
  <si>
    <t>Olney Infant Academy</t>
  </si>
  <si>
    <t>Olney Middle School</t>
  </si>
  <si>
    <t>Orchard Academy</t>
  </si>
  <si>
    <t>Ousedale School</t>
  </si>
  <si>
    <t>Oxley Park Academy</t>
  </si>
  <si>
    <t>Pepper Hill School</t>
  </si>
  <si>
    <t>Portfields Primary School</t>
  </si>
  <si>
    <t>Priory Common School</t>
  </si>
  <si>
    <t>Priory Rise School</t>
  </si>
  <si>
    <t>Rickley Park Primary School</t>
  </si>
  <si>
    <t>Russell Street School</t>
  </si>
  <si>
    <t>Shenley Brook End School</t>
  </si>
  <si>
    <t>Shepherdswell Academy</t>
  </si>
  <si>
    <t>Sherington Church of England School</t>
  </si>
  <si>
    <t>Sir Herbert Leon Academy</t>
  </si>
  <si>
    <t>Southwood School</t>
  </si>
  <si>
    <t>St Andrew's CofE Infant School</t>
  </si>
  <si>
    <t>St Bernadette's Catholic Primary School</t>
  </si>
  <si>
    <t>St Mary and St Giles Church of England School</t>
  </si>
  <si>
    <t>St Mary Magdalene Catholic Primary School</t>
  </si>
  <si>
    <t>St Mary's Wavendon CofE Primary</t>
  </si>
  <si>
    <t>St Monica's Catholic Primary School</t>
  </si>
  <si>
    <t>St Paul's Catholic School</t>
  </si>
  <si>
    <t>St Thomas Aquinas Catholic Primary School</t>
  </si>
  <si>
    <t>Stanton School</t>
  </si>
  <si>
    <t>Stantonbury International</t>
  </si>
  <si>
    <t>Stoke Goldington Church of England School</t>
  </si>
  <si>
    <t>Summerfield School</t>
  </si>
  <si>
    <t>The Hazeley Academy</t>
  </si>
  <si>
    <t>The Milton Keynes Academy</t>
  </si>
  <si>
    <t>The Premier Academy</t>
  </si>
  <si>
    <t>The Radcliffe School</t>
  </si>
  <si>
    <t>The Willows School and Early Years Centre</t>
  </si>
  <si>
    <t>Tickford Park Primary School</t>
  </si>
  <si>
    <t>Two Mile Ash School</t>
  </si>
  <si>
    <t>Walton High</t>
  </si>
  <si>
    <t>Water Hall Primary School</t>
  </si>
  <si>
    <t>Watling Academy</t>
  </si>
  <si>
    <t>Wavendon Gate School</t>
  </si>
  <si>
    <t>Whitehouse Primary School</t>
  </si>
  <si>
    <t>Willen Primary School</t>
  </si>
  <si>
    <t>Wood End Infant &amp; Pre-School</t>
  </si>
  <si>
    <t>Wyvern School</t>
  </si>
  <si>
    <t>URN</t>
  </si>
  <si>
    <t>LAESTAB</t>
  </si>
  <si>
    <t>School Name</t>
  </si>
  <si>
    <t>NOR
(from Adjusted Factors column O)</t>
  </si>
  <si>
    <t>NOR Primary
(from Adjusted Factors column P)</t>
  </si>
  <si>
    <t>NOR Secondary
(from Adjusted Factors column S)</t>
  </si>
  <si>
    <t>Basic Entitlement (Primary)</t>
  </si>
  <si>
    <t>Basic Entitlement (KS3)</t>
  </si>
  <si>
    <t>Basic Entitlement (KS4)</t>
  </si>
  <si>
    <t>Free School Meals 
(Primary)</t>
  </si>
  <si>
    <t>Free School Meals
(Secondary)</t>
  </si>
  <si>
    <t>Free School Meals Ever 6
(Primary)</t>
  </si>
  <si>
    <t>Free School Meals Ever 6
(Secondary)</t>
  </si>
  <si>
    <t>IDACI (P F)</t>
  </si>
  <si>
    <t>IDACI (P E)</t>
  </si>
  <si>
    <t>IDACI (P D)</t>
  </si>
  <si>
    <t>IDACI (P C)</t>
  </si>
  <si>
    <t>IDACI (P B)</t>
  </si>
  <si>
    <t>IDACI (P A)</t>
  </si>
  <si>
    <t>IDACI (S F)</t>
  </si>
  <si>
    <t>IDACI (S E)</t>
  </si>
  <si>
    <t>IDACI (S D)</t>
  </si>
  <si>
    <t>IDACI (S C)</t>
  </si>
  <si>
    <t>IDACI (S B)</t>
  </si>
  <si>
    <t>IDACI (S A)</t>
  </si>
  <si>
    <t>EAL (P)</t>
  </si>
  <si>
    <t>EAL (S)</t>
  </si>
  <si>
    <t>LAC</t>
  </si>
  <si>
    <t>Low Attainment (P)</t>
  </si>
  <si>
    <t>Low Attainment (S)</t>
  </si>
  <si>
    <t>Mobility (P)</t>
  </si>
  <si>
    <t>Mobility (S)</t>
  </si>
  <si>
    <t>Lump Sum</t>
  </si>
  <si>
    <t>Sparsity Funding</t>
  </si>
  <si>
    <t>London Fringe</t>
  </si>
  <si>
    <t>Split Sites</t>
  </si>
  <si>
    <t>Rates</t>
  </si>
  <si>
    <t>PFI</t>
  </si>
  <si>
    <t>21-22 Approved Exceptional  Circumstance 1:
Reserved for Additional lump sum for schools amalgamated during  FY20-21</t>
  </si>
  <si>
    <t>21-22 Approved Exceptional  Circumstance 2:
Reserved for additional sparsity lump sum</t>
  </si>
  <si>
    <t>21-22 Approved Exceptional  Circumstance 3</t>
  </si>
  <si>
    <t>21-22 Approved Exceptional  Circumstance 4</t>
  </si>
  <si>
    <t>21-22 Approved Exceptional  Circumstance 5</t>
  </si>
  <si>
    <t>21-22 Approved Exceptional  Circumstance 6</t>
  </si>
  <si>
    <t>21-22 Approved Exceptional  Circumstance 7</t>
  </si>
  <si>
    <t>Basic Entitlement Total</t>
  </si>
  <si>
    <t>AEN Total</t>
  </si>
  <si>
    <t>School Factors total</t>
  </si>
  <si>
    <t>Notional SEN Budget</t>
  </si>
  <si>
    <t>Total Allocation</t>
  </si>
  <si>
    <t>Minimum per pupil funding: adjusted total allocation (excluding selected premises costs)</t>
  </si>
  <si>
    <t>Minimum per pupil funding: minimum per pupil rate</t>
  </si>
  <si>
    <t>Minimum per pupil funding: minimum funding level</t>
  </si>
  <si>
    <t>Minimum per pupil funding: additional funding to meet the primary minimum funding level</t>
  </si>
  <si>
    <t>Minimum per pupil funding: additional funding to meet the secondary minimum funding level</t>
  </si>
  <si>
    <t>Total allocation including minimum funding level adjustment</t>
  </si>
  <si>
    <t>Primary Funding</t>
  </si>
  <si>
    <t>Secondary Funding</t>
  </si>
  <si>
    <t>19-20 MFG budget using minimum funding level and funding floor protection</t>
  </si>
  <si>
    <t>Minimum allocation after capping/scaling</t>
  </si>
  <si>
    <t>19-20 MFG Budget</t>
  </si>
  <si>
    <t>19-20 MFG Unit Value</t>
  </si>
  <si>
    <t>18-19 MFG Unit Value</t>
  </si>
  <si>
    <t>MFG % change</t>
  </si>
  <si>
    <t>MFG Value adjustment</t>
  </si>
  <si>
    <t>19-20 MFG Adjustment</t>
  </si>
  <si>
    <t>19-20 Post MFG Budget</t>
  </si>
  <si>
    <t>Minimum per pupil funding: post MFG minimum funding per pupil rate</t>
  </si>
  <si>
    <t>Minimum per pupil funding: per pupil rate is greater than or equal to the minimum entered on the Proforma sheet?</t>
  </si>
  <si>
    <t>19-20 Post MFG per pupil Budget</t>
  </si>
  <si>
    <t xml:space="preserve">Year on year % Change
</t>
  </si>
  <si>
    <t>De-delegation</t>
  </si>
  <si>
    <t>Post De-delegation budget</t>
  </si>
  <si>
    <t>Post De-delegation and Education functions budget</t>
  </si>
  <si>
    <t>Rates Adj</t>
  </si>
  <si>
    <t>KS1/2</t>
  </si>
  <si>
    <t>LAC Proportion</t>
  </si>
  <si>
    <t>Total</t>
  </si>
  <si>
    <t>TOTAL</t>
  </si>
  <si>
    <t>Y</t>
  </si>
  <si>
    <t>Hazeley Academy</t>
  </si>
  <si>
    <t>Milton Keynes Academy</t>
  </si>
  <si>
    <t>Premier Academy</t>
  </si>
  <si>
    <t>Radcliffe School</t>
  </si>
  <si>
    <t>Stantonbury School</t>
  </si>
  <si>
    <t>Willows School and Early Years Centre</t>
  </si>
  <si>
    <t>Glebe Farm</t>
  </si>
  <si>
    <t>DE-DELEGATED BUDGETS 2021/2022</t>
  </si>
  <si>
    <t>Code</t>
  </si>
  <si>
    <t>School  Name</t>
  </si>
  <si>
    <t>Type</t>
  </si>
  <si>
    <t>Status</t>
  </si>
  <si>
    <t>EMA1</t>
  </si>
  <si>
    <t>Facilities Time</t>
  </si>
  <si>
    <t>APT 22/23</t>
  </si>
  <si>
    <t>ABBEYS PRIMARY</t>
  </si>
  <si>
    <t>Combined</t>
  </si>
  <si>
    <t>Maintained</t>
  </si>
  <si>
    <t>BARLEYHURST PARK</t>
  </si>
  <si>
    <t>BISHOP PARKER</t>
  </si>
  <si>
    <t>BOW BRICKHILL PRIMARY</t>
  </si>
  <si>
    <t>BRADWELL VILLAGE</t>
  </si>
  <si>
    <t>Junior</t>
  </si>
  <si>
    <t>BROOKLANDS FARM PRIMARY</t>
  </si>
  <si>
    <t>BROOKSWARD</t>
  </si>
  <si>
    <t>BROUGHTON FIELDS PRIMARY</t>
  </si>
  <si>
    <t>BUSHFIELD</t>
  </si>
  <si>
    <t>CAROLINE HASLETT PRIMARY</t>
  </si>
  <si>
    <t>CASTLETHORPE</t>
  </si>
  <si>
    <t>Infant</t>
  </si>
  <si>
    <t>CEDARS</t>
  </si>
  <si>
    <t>COLD HARBOUR CE</t>
  </si>
  <si>
    <t>DOWNS BARN</t>
  </si>
  <si>
    <t>DRAYTON PARK</t>
  </si>
  <si>
    <t>EMERSON VALLEY</t>
  </si>
  <si>
    <t>FALCONHURST</t>
  </si>
  <si>
    <t>GERMANDER PARK</t>
  </si>
  <si>
    <t>GIFFARD PARK PRIMARY</t>
  </si>
  <si>
    <t>GILES BROOK PRIMARY</t>
  </si>
  <si>
    <t>GLASTONBURY THORN</t>
  </si>
  <si>
    <t>GREAT LINFORD</t>
  </si>
  <si>
    <t>GREEN PARK</t>
  </si>
  <si>
    <t>GREENLEYS FIRST</t>
  </si>
  <si>
    <t>GREENLEYS JUNIOR</t>
  </si>
  <si>
    <t>HANSLOPE</t>
  </si>
  <si>
    <t>HAVERSHAM VILLAGE</t>
  </si>
  <si>
    <t>HEELANDS</t>
  </si>
  <si>
    <t>HOLNE CHASE PRIMARY</t>
  </si>
  <si>
    <t>HOWE PARK</t>
  </si>
  <si>
    <t>LAVENDON</t>
  </si>
  <si>
    <t>LONG MEADOW</t>
  </si>
  <si>
    <t>LOUGHTON MANOR</t>
  </si>
  <si>
    <t>MEREBROOK INFANT</t>
  </si>
  <si>
    <t>NEWTON BLOSSOMVILLE CE</t>
  </si>
  <si>
    <t>NEWTON LEYS</t>
  </si>
  <si>
    <t>NORTH CRAWLEY CE</t>
  </si>
  <si>
    <t>OLDBROOK</t>
  </si>
  <si>
    <t>PEPPER HILL</t>
  </si>
  <si>
    <t>PORTFIELDS</t>
  </si>
  <si>
    <t>PRIORY COMMON</t>
  </si>
  <si>
    <t>PRIORY RISE PRIMARY</t>
  </si>
  <si>
    <t>RUSSELL STREET</t>
  </si>
  <si>
    <t>SHERINGTON CE</t>
  </si>
  <si>
    <t>SOUTHWOOD</t>
  </si>
  <si>
    <t>ST. ANDREW'S CE</t>
  </si>
  <si>
    <t>ST.BERNADETTES PRIMARY</t>
  </si>
  <si>
    <t>ST.MARY &amp; ST.GILES CE JUNIOR</t>
  </si>
  <si>
    <t>ST.MARY MAGDALENE RC PRIMARY</t>
  </si>
  <si>
    <t>ST.MARYS WAVENDON CE</t>
  </si>
  <si>
    <t>ST.MONICA'S RC PRIMARY</t>
  </si>
  <si>
    <t>ST.THOMAS AQUINAS RC PRIMARY</t>
  </si>
  <si>
    <t>STANTON</t>
  </si>
  <si>
    <t>STOKE GOLDINGTON CE</t>
  </si>
  <si>
    <t>SUMMERFIELD</t>
  </si>
  <si>
    <t>TICKFORD PARK PRIMARY</t>
  </si>
  <si>
    <t>WAVENDON GATE</t>
  </si>
  <si>
    <t>WILLEN PRIMARY</t>
  </si>
  <si>
    <t>WILLOWS</t>
  </si>
  <si>
    <t>WOOD END</t>
  </si>
  <si>
    <t>WYVERN</t>
  </si>
  <si>
    <t>Dedelegation Total</t>
  </si>
  <si>
    <t>Check to Schools Forum Papers (will be small roundings)</t>
  </si>
  <si>
    <t>Pupil Numbers - Primary</t>
  </si>
  <si>
    <t>Pupil Numbers - Secondary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</si>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</sst>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£&quot;#,##0.00;[Red]\-&quot;£&quot;#,##0.00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&quot;£&quot;#,##0_);\(&quot;£&quot;#,##0\)"/>
    <numFmt numFmtId="167" formatCode="_(&quot;£&quot;* #,##0.00_);_(&quot;£&quot;* \(#,##0.00\);_(&quot;£&quot;* &quot;-&quot;??_);_(@_)"/>
    <numFmt numFmtId="168" formatCode="&quot;£&quot;#,##0.00"/>
    <numFmt numFmtId="169" formatCode="&quot;£&quot;#,##0"/>
    <numFmt numFmtId="170" formatCode="&quot;£&quot;#,##0.00_);[Red]\(&quot;£&quot;#,##0.00\)"/>
    <numFmt numFmtId="171" formatCode="&quot;£&quot;#,##0_);[Red]\(&quot;£&quot;#,##0\)"/>
    <numFmt numFmtId="172" formatCode="#,##0_ ;\-#,##0\ "/>
    <numFmt numFmtId="173" formatCode="&quot;£&quot;#,##0_)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25"/>
      <name val="Arial"/>
      <family val="2"/>
    </font>
    <font>
      <sz val="8"/>
      <name val="Arial"/>
      <family val="2"/>
    </font>
    <font>
      <b/>
      <sz val="12"/>
      <color rgb="FF0070C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8" fillId="0" borderId="0"/>
    <xf numFmtId="0" fontId="3" fillId="0" borderId="0"/>
    <xf numFmtId="0" fontId="1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263">
    <xf numFmtId="0" fontId="0" fillId="0" borderId="0" xfId="0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9" fillId="5" borderId="4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12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center" vertical="center"/>
    </xf>
    <xf numFmtId="0" fontId="6" fillId="3" borderId="0" xfId="2" applyFont="1" applyFill="1" applyAlignment="1">
      <alignment vertical="center"/>
    </xf>
    <xf numFmtId="0" fontId="7" fillId="3" borderId="4" xfId="2" applyFont="1" applyFill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left" vertical="center" wrapText="1"/>
    </xf>
    <xf numFmtId="169" fontId="4" fillId="0" borderId="12" xfId="2" applyNumberFormat="1" applyFont="1" applyBorder="1" applyAlignment="1">
      <alignment horizontal="center" vertical="center" wrapText="1"/>
    </xf>
    <xf numFmtId="10" fontId="4" fillId="2" borderId="11" xfId="1" applyNumberFormat="1" applyFont="1" applyFill="1" applyBorder="1" applyAlignment="1" applyProtection="1">
      <alignment horizontal="center" vertical="center"/>
    </xf>
    <xf numFmtId="0" fontId="15" fillId="3" borderId="0" xfId="0" applyFont="1" applyFill="1"/>
    <xf numFmtId="0" fontId="4" fillId="3" borderId="2" xfId="2" applyFont="1" applyFill="1" applyBorder="1" applyAlignment="1">
      <alignment horizontal="left" vertical="center" wrapText="1"/>
    </xf>
    <xf numFmtId="169" fontId="4" fillId="0" borderId="19" xfId="2" applyNumberFormat="1" applyFont="1" applyBorder="1" applyAlignment="1">
      <alignment horizontal="center" vertical="center" wrapText="1"/>
    </xf>
    <xf numFmtId="10" fontId="4" fillId="2" borderId="18" xfId="1" applyNumberFormat="1" applyFont="1" applyFill="1" applyBorder="1" applyAlignment="1" applyProtection="1">
      <alignment horizontal="center" vertical="center"/>
    </xf>
    <xf numFmtId="0" fontId="4" fillId="3" borderId="26" xfId="2" applyFont="1" applyFill="1" applyBorder="1" applyAlignment="1">
      <alignment horizontal="left" vertical="center" wrapText="1"/>
    </xf>
    <xf numFmtId="169" fontId="4" fillId="0" borderId="30" xfId="2" applyNumberFormat="1" applyFont="1" applyBorder="1" applyAlignment="1">
      <alignment horizontal="center" vertical="center" wrapText="1"/>
    </xf>
    <xf numFmtId="10" fontId="4" fillId="2" borderId="32" xfId="1" applyNumberFormat="1" applyFont="1" applyFill="1" applyBorder="1" applyAlignment="1" applyProtection="1">
      <alignment horizontal="center" vertical="center"/>
    </xf>
    <xf numFmtId="170" fontId="4" fillId="0" borderId="22" xfId="2" applyNumberFormat="1" applyFont="1" applyBorder="1" applyAlignment="1">
      <alignment horizontal="left" vertical="center"/>
    </xf>
    <xf numFmtId="168" fontId="4" fillId="7" borderId="9" xfId="2" applyNumberFormat="1" applyFont="1" applyFill="1" applyBorder="1" applyAlignment="1">
      <alignment horizontal="center" vertical="center"/>
    </xf>
    <xf numFmtId="168" fontId="4" fillId="7" borderId="38" xfId="2" applyNumberFormat="1" applyFont="1" applyFill="1" applyBorder="1" applyAlignment="1">
      <alignment horizontal="center" vertical="center"/>
    </xf>
    <xf numFmtId="4" fontId="4" fillId="0" borderId="39" xfId="7" applyNumberFormat="1" applyFont="1" applyFill="1" applyBorder="1" applyAlignment="1" applyProtection="1">
      <alignment horizontal="center" vertical="center" wrapText="1"/>
    </xf>
    <xf numFmtId="4" fontId="4" fillId="0" borderId="10" xfId="7" applyNumberFormat="1" applyFont="1" applyFill="1" applyBorder="1" applyAlignment="1" applyProtection="1">
      <alignment horizontal="center" vertical="center" wrapText="1"/>
    </xf>
    <xf numFmtId="169" fontId="4" fillId="0" borderId="11" xfId="2" applyNumberFormat="1" applyFont="1" applyBorder="1" applyAlignment="1">
      <alignment horizontal="center" vertical="center" wrapText="1"/>
    </xf>
    <xf numFmtId="10" fontId="4" fillId="2" borderId="40" xfId="1" applyNumberFormat="1" applyFont="1" applyFill="1" applyBorder="1" applyAlignment="1" applyProtection="1">
      <alignment horizontal="center" vertical="center"/>
    </xf>
    <xf numFmtId="170" fontId="4" fillId="0" borderId="25" xfId="2" applyNumberFormat="1" applyFont="1" applyBorder="1" applyAlignment="1">
      <alignment horizontal="left" vertical="center"/>
    </xf>
    <xf numFmtId="168" fontId="4" fillId="7" borderId="23" xfId="2" applyNumberFormat="1" applyFont="1" applyFill="1" applyBorder="1" applyAlignment="1">
      <alignment horizontal="center" vertical="center"/>
    </xf>
    <xf numFmtId="168" fontId="4" fillId="7" borderId="24" xfId="2" applyNumberFormat="1" applyFont="1" applyFill="1" applyBorder="1" applyAlignment="1">
      <alignment horizontal="center" vertical="center"/>
    </xf>
    <xf numFmtId="4" fontId="4" fillId="0" borderId="23" xfId="7" applyNumberFormat="1" applyFont="1" applyFill="1" applyBorder="1" applyAlignment="1" applyProtection="1">
      <alignment horizontal="center" vertical="center"/>
    </xf>
    <xf numFmtId="169" fontId="4" fillId="0" borderId="18" xfId="2" applyNumberFormat="1" applyFont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left" vertical="center" wrapText="1"/>
    </xf>
    <xf numFmtId="4" fontId="4" fillId="0" borderId="39" xfId="7" applyNumberFormat="1" applyFont="1" applyFill="1" applyBorder="1" applyAlignment="1" applyProtection="1">
      <alignment horizontal="center" vertical="center"/>
    </xf>
    <xf numFmtId="0" fontId="5" fillId="3" borderId="0" xfId="0" applyFont="1" applyFill="1"/>
    <xf numFmtId="0" fontId="4" fillId="3" borderId="29" xfId="2" applyFont="1" applyFill="1" applyBorder="1" applyAlignment="1">
      <alignment horizontal="left" vertical="center" wrapText="1"/>
    </xf>
    <xf numFmtId="168" fontId="4" fillId="7" borderId="27" xfId="2" applyNumberFormat="1" applyFont="1" applyFill="1" applyBorder="1" applyAlignment="1">
      <alignment horizontal="center" vertical="center"/>
    </xf>
    <xf numFmtId="168" fontId="4" fillId="7" borderId="28" xfId="2" applyNumberFormat="1" applyFont="1" applyFill="1" applyBorder="1" applyAlignment="1">
      <alignment horizontal="center" vertical="center"/>
    </xf>
    <xf numFmtId="4" fontId="4" fillId="0" borderId="27" xfId="7" applyNumberFormat="1" applyFont="1" applyFill="1" applyBorder="1" applyAlignment="1" applyProtection="1">
      <alignment horizontal="center" vertical="center"/>
    </xf>
    <xf numFmtId="4" fontId="4" fillId="0" borderId="41" xfId="7" applyNumberFormat="1" applyFont="1" applyFill="1" applyBorder="1" applyAlignment="1" applyProtection="1">
      <alignment horizontal="center" vertical="center"/>
    </xf>
    <xf numFmtId="169" fontId="4" fillId="0" borderId="32" xfId="2" applyNumberFormat="1" applyFont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left" vertical="center" wrapText="1"/>
    </xf>
    <xf numFmtId="170" fontId="4" fillId="3" borderId="20" xfId="2" applyNumberFormat="1" applyFont="1" applyFill="1" applyBorder="1" applyAlignment="1">
      <alignment horizontal="left" vertical="center"/>
    </xf>
    <xf numFmtId="170" fontId="4" fillId="0" borderId="2" xfId="2" applyNumberFormat="1" applyFont="1" applyBorder="1" applyAlignment="1">
      <alignment horizontal="left" vertical="center"/>
    </xf>
    <xf numFmtId="168" fontId="4" fillId="3" borderId="24" xfId="6" applyNumberFormat="1" applyFont="1" applyFill="1" applyBorder="1" applyAlignment="1" applyProtection="1">
      <alignment horizontal="center" vertical="center"/>
    </xf>
    <xf numFmtId="4" fontId="4" fillId="0" borderId="23" xfId="7" applyNumberFormat="1" applyFont="1" applyFill="1" applyBorder="1" applyAlignment="1" applyProtection="1">
      <alignment horizontal="center" vertical="center" wrapText="1"/>
    </xf>
    <xf numFmtId="10" fontId="4" fillId="2" borderId="42" xfId="1" applyNumberFormat="1" applyFont="1" applyFill="1" applyBorder="1" applyAlignment="1" applyProtection="1">
      <alignment horizontal="center" vertical="center"/>
    </xf>
    <xf numFmtId="0" fontId="16" fillId="3" borderId="0" xfId="0" applyFont="1" applyFill="1"/>
    <xf numFmtId="0" fontId="8" fillId="3" borderId="0" xfId="0" applyFont="1" applyFill="1" applyAlignment="1">
      <alignment vertical="center"/>
    </xf>
    <xf numFmtId="0" fontId="11" fillId="3" borderId="0" xfId="0" applyFont="1" applyFill="1"/>
    <xf numFmtId="169" fontId="11" fillId="3" borderId="0" xfId="0" applyNumberFormat="1" applyFont="1" applyFill="1"/>
    <xf numFmtId="168" fontId="4" fillId="3" borderId="23" xfId="6" applyNumberFormat="1" applyFont="1" applyFill="1" applyBorder="1" applyAlignment="1" applyProtection="1">
      <alignment horizontal="center" vertical="center"/>
    </xf>
    <xf numFmtId="0" fontId="5" fillId="0" borderId="0" xfId="0" applyFont="1"/>
    <xf numFmtId="0" fontId="16" fillId="0" borderId="0" xfId="0" applyFont="1"/>
    <xf numFmtId="0" fontId="11" fillId="0" borderId="0" xfId="0" applyFont="1"/>
    <xf numFmtId="0" fontId="15" fillId="0" borderId="0" xfId="0" applyFont="1"/>
    <xf numFmtId="0" fontId="4" fillId="3" borderId="15" xfId="2" applyFont="1" applyFill="1" applyBorder="1" applyAlignment="1">
      <alignment horizontal="left" vertical="center" wrapText="1"/>
    </xf>
    <xf numFmtId="4" fontId="4" fillId="0" borderId="27" xfId="7" applyNumberFormat="1" applyFont="1" applyFill="1" applyBorder="1" applyAlignment="1" applyProtection="1">
      <alignment horizontal="center" vertical="center" wrapText="1"/>
    </xf>
    <xf numFmtId="4" fontId="4" fillId="0" borderId="41" xfId="7" applyNumberFormat="1" applyFont="1" applyFill="1" applyBorder="1" applyAlignment="1" applyProtection="1">
      <alignment horizontal="center" vertical="center" wrapText="1"/>
    </xf>
    <xf numFmtId="168" fontId="4" fillId="3" borderId="27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center" vertical="center" wrapText="1"/>
    </xf>
    <xf numFmtId="171" fontId="4" fillId="3" borderId="0" xfId="2" applyNumberFormat="1" applyFont="1" applyFill="1" applyAlignment="1">
      <alignment horizontal="center" vertical="center" wrapText="1"/>
    </xf>
    <xf numFmtId="172" fontId="4" fillId="3" borderId="0" xfId="7" applyNumberFormat="1" applyFont="1" applyFill="1" applyBorder="1" applyAlignment="1" applyProtection="1">
      <alignment horizontal="center" vertical="center" wrapText="1"/>
    </xf>
    <xf numFmtId="166" fontId="10" fillId="0" borderId="0" xfId="0" applyNumberFormat="1" applyFont="1" applyAlignment="1">
      <alignment horizontal="center" vertical="center"/>
    </xf>
    <xf numFmtId="0" fontId="7" fillId="3" borderId="0" xfId="2" applyFont="1" applyFill="1" applyAlignment="1">
      <alignment horizontal="left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9" fontId="11" fillId="0" borderId="0" xfId="0" applyNumberFormat="1" applyFont="1" applyAlignment="1">
      <alignment vertical="center"/>
    </xf>
    <xf numFmtId="169" fontId="10" fillId="0" borderId="0" xfId="0" applyNumberFormat="1" applyFont="1" applyAlignment="1">
      <alignment vertical="center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center"/>
    </xf>
    <xf numFmtId="0" fontId="7" fillId="3" borderId="0" xfId="2" applyFont="1" applyFill="1"/>
    <xf numFmtId="169" fontId="11" fillId="0" borderId="0" xfId="0" applyNumberFormat="1" applyFont="1"/>
    <xf numFmtId="169" fontId="10" fillId="0" borderId="0" xfId="0" applyNumberFormat="1" applyFont="1"/>
    <xf numFmtId="169" fontId="4" fillId="2" borderId="12" xfId="6" applyNumberFormat="1" applyFont="1" applyFill="1" applyBorder="1" applyAlignment="1" applyProtection="1">
      <alignment horizontal="center" vertical="center" wrapText="1"/>
    </xf>
    <xf numFmtId="10" fontId="4" fillId="2" borderId="12" xfId="1" applyNumberFormat="1" applyFont="1" applyFill="1" applyBorder="1" applyAlignment="1" applyProtection="1">
      <alignment horizontal="center" vertical="center"/>
    </xf>
    <xf numFmtId="169" fontId="4" fillId="2" borderId="19" xfId="6" applyNumberFormat="1" applyFont="1" applyFill="1" applyBorder="1" applyAlignment="1" applyProtection="1">
      <alignment horizontal="center" vertical="center" wrapText="1"/>
    </xf>
    <xf numFmtId="10" fontId="4" fillId="2" borderId="19" xfId="1" applyNumberFormat="1" applyFont="1" applyFill="1" applyBorder="1" applyAlignment="1" applyProtection="1">
      <alignment horizontal="center" vertical="center"/>
    </xf>
    <xf numFmtId="169" fontId="4" fillId="2" borderId="44" xfId="6" applyNumberFormat="1" applyFont="1" applyFill="1" applyBorder="1" applyAlignment="1" applyProtection="1">
      <alignment horizontal="center" vertical="center" wrapText="1"/>
    </xf>
    <xf numFmtId="0" fontId="4" fillId="3" borderId="25" xfId="2" applyFont="1" applyFill="1" applyBorder="1" applyAlignment="1">
      <alignment vertical="center" wrapText="1"/>
    </xf>
    <xf numFmtId="0" fontId="4" fillId="3" borderId="47" xfId="2" applyFont="1" applyFill="1" applyBorder="1" applyAlignment="1">
      <alignment vertical="center"/>
    </xf>
    <xf numFmtId="0" fontId="4" fillId="3" borderId="39" xfId="2" applyFont="1" applyFill="1" applyBorder="1" applyAlignment="1">
      <alignment vertical="center" wrapText="1"/>
    </xf>
    <xf numFmtId="0" fontId="4" fillId="6" borderId="19" xfId="2" applyFont="1" applyFill="1" applyBorder="1" applyAlignment="1">
      <alignment vertical="center" wrapText="1"/>
    </xf>
    <xf numFmtId="169" fontId="4" fillId="2" borderId="40" xfId="6" applyNumberFormat="1" applyFont="1" applyFill="1" applyBorder="1" applyAlignment="1" applyProtection="1">
      <alignment horizontal="center" vertical="center" wrapText="1"/>
    </xf>
    <xf numFmtId="0" fontId="4" fillId="3" borderId="3" xfId="2" applyFont="1" applyFill="1" applyBorder="1" applyAlignment="1">
      <alignment vertical="center"/>
    </xf>
    <xf numFmtId="0" fontId="4" fillId="3" borderId="5" xfId="2" applyFont="1" applyFill="1" applyBorder="1" applyAlignment="1">
      <alignment vertical="center"/>
    </xf>
    <xf numFmtId="0" fontId="4" fillId="3" borderId="6" xfId="2" applyFont="1" applyFill="1" applyBorder="1" applyAlignment="1">
      <alignment vertical="center"/>
    </xf>
    <xf numFmtId="0" fontId="3" fillId="3" borderId="0" xfId="2" applyFill="1" applyAlignment="1">
      <alignment horizontal="left" vertical="center"/>
    </xf>
    <xf numFmtId="169" fontId="4" fillId="3" borderId="0" xfId="6" applyNumberFormat="1" applyFont="1" applyFill="1" applyBorder="1" applyAlignment="1" applyProtection="1">
      <alignment horizontal="center" vertical="center" wrapText="1"/>
    </xf>
    <xf numFmtId="10" fontId="4" fillId="3" borderId="0" xfId="1" applyNumberFormat="1" applyFont="1" applyFill="1" applyBorder="1" applyAlignment="1" applyProtection="1">
      <alignment horizontal="center" vertical="center"/>
    </xf>
    <xf numFmtId="0" fontId="8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168" fontId="4" fillId="3" borderId="0" xfId="2" applyNumberFormat="1" applyFont="1" applyFill="1" applyAlignment="1">
      <alignment horizontal="center" vertical="center"/>
    </xf>
    <xf numFmtId="171" fontId="4" fillId="3" borderId="0" xfId="6" applyNumberFormat="1" applyFont="1" applyFill="1" applyBorder="1" applyAlignment="1" applyProtection="1">
      <alignment horizontal="center" vertical="center" wrapText="1"/>
    </xf>
    <xf numFmtId="164" fontId="4" fillId="3" borderId="0" xfId="6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169" fontId="7" fillId="2" borderId="8" xfId="6" applyNumberFormat="1" applyFont="1" applyFill="1" applyBorder="1" applyAlignment="1" applyProtection="1">
      <alignment horizontal="center" vertical="center" wrapText="1"/>
    </xf>
    <xf numFmtId="10" fontId="4" fillId="2" borderId="14" xfId="1" applyNumberFormat="1" applyFont="1" applyFill="1" applyBorder="1" applyAlignment="1" applyProtection="1">
      <alignment horizontal="center" vertical="center"/>
    </xf>
    <xf numFmtId="0" fontId="4" fillId="3" borderId="0" xfId="2" applyFont="1" applyFill="1" applyAlignment="1">
      <alignment horizontal="left" vertical="center"/>
    </xf>
    <xf numFmtId="169" fontId="7" fillId="0" borderId="0" xfId="0" applyNumberFormat="1" applyFont="1" applyAlignment="1">
      <alignment horizontal="center" vertical="center"/>
    </xf>
    <xf numFmtId="10" fontId="4" fillId="0" borderId="0" xfId="1" applyNumberFormat="1" applyFont="1" applyFill="1" applyBorder="1" applyAlignment="1" applyProtection="1">
      <alignment horizontal="center" vertical="center"/>
    </xf>
    <xf numFmtId="173" fontId="4" fillId="2" borderId="11" xfId="6" applyNumberFormat="1" applyFont="1" applyFill="1" applyBorder="1" applyAlignment="1" applyProtection="1">
      <alignment horizontal="center" vertical="center" wrapText="1"/>
    </xf>
    <xf numFmtId="173" fontId="4" fillId="2" borderId="18" xfId="6" applyNumberFormat="1" applyFont="1" applyFill="1" applyBorder="1" applyAlignment="1" applyProtection="1">
      <alignment horizontal="center" vertical="center" wrapText="1"/>
    </xf>
    <xf numFmtId="173" fontId="4" fillId="2" borderId="32" xfId="6" applyNumberFormat="1" applyFont="1" applyFill="1" applyBorder="1" applyAlignment="1" applyProtection="1">
      <alignment horizontal="center" vertical="center" wrapText="1"/>
    </xf>
    <xf numFmtId="169" fontId="7" fillId="2" borderId="4" xfId="0" applyNumberFormat="1" applyFont="1" applyFill="1" applyBorder="1" applyAlignment="1">
      <alignment horizontal="center" vertical="center"/>
    </xf>
    <xf numFmtId="10" fontId="4" fillId="2" borderId="4" xfId="1" applyNumberFormat="1" applyFont="1" applyFill="1" applyBorder="1" applyAlignment="1" applyProtection="1">
      <alignment horizontal="center" vertical="center"/>
    </xf>
    <xf numFmtId="169" fontId="7" fillId="2" borderId="4" xfId="6" applyNumberFormat="1" applyFont="1" applyFill="1" applyBorder="1" applyAlignment="1" applyProtection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vertical="center" wrapText="1"/>
    </xf>
    <xf numFmtId="171" fontId="4" fillId="3" borderId="0" xfId="6" applyNumberFormat="1" applyFont="1" applyFill="1" applyBorder="1" applyAlignment="1" applyProtection="1">
      <alignment vertical="center" wrapText="1"/>
    </xf>
    <xf numFmtId="171" fontId="4" fillId="3" borderId="0" xfId="6" applyNumberFormat="1" applyFont="1" applyFill="1" applyBorder="1" applyAlignment="1" applyProtection="1">
      <alignment horizontal="right" vertical="center" wrapText="1"/>
    </xf>
    <xf numFmtId="0" fontId="3" fillId="0" borderId="0" xfId="2"/>
    <xf numFmtId="0" fontId="3" fillId="0" borderId="0" xfId="2" applyAlignment="1">
      <alignment wrapText="1"/>
    </xf>
    <xf numFmtId="4" fontId="3" fillId="0" borderId="0" xfId="2" applyNumberFormat="1"/>
    <xf numFmtId="4" fontId="3" fillId="0" borderId="0" xfId="2" applyNumberFormat="1" applyAlignment="1">
      <alignment horizontal="center"/>
    </xf>
    <xf numFmtId="0" fontId="20" fillId="0" borderId="0" xfId="2" applyFont="1" applyAlignment="1">
      <alignment horizontal="center"/>
    </xf>
    <xf numFmtId="2" fontId="3" fillId="0" borderId="0" xfId="2" applyNumberFormat="1"/>
    <xf numFmtId="0" fontId="21" fillId="0" borderId="0" xfId="2" applyFont="1"/>
    <xf numFmtId="3" fontId="3" fillId="0" borderId="0" xfId="2" applyNumberFormat="1"/>
    <xf numFmtId="3" fontId="22" fillId="0" borderId="0" xfId="2" applyNumberFormat="1" applyFont="1" applyAlignment="1">
      <alignment horizontal="center"/>
    </xf>
    <xf numFmtId="4" fontId="22" fillId="0" borderId="0" xfId="2" applyNumberFormat="1" applyFont="1" applyAlignment="1">
      <alignment horizontal="center"/>
    </xf>
    <xf numFmtId="3" fontId="22" fillId="0" borderId="0" xfId="2" applyNumberFormat="1" applyFont="1" applyAlignment="1">
      <alignment horizontal="center" wrapText="1"/>
    </xf>
    <xf numFmtId="1" fontId="4" fillId="4" borderId="47" xfId="2" applyNumberFormat="1" applyFont="1" applyFill="1" applyBorder="1" applyAlignment="1">
      <alignment horizontal="left"/>
    </xf>
    <xf numFmtId="0" fontId="4" fillId="4" borderId="47" xfId="2" applyFont="1" applyFill="1" applyBorder="1" applyAlignment="1">
      <alignment horizontal="left"/>
    </xf>
    <xf numFmtId="4" fontId="3" fillId="0" borderId="26" xfId="2" applyNumberFormat="1" applyBorder="1"/>
    <xf numFmtId="0" fontId="23" fillId="0" borderId="0" xfId="2" applyFont="1"/>
    <xf numFmtId="0" fontId="1" fillId="0" borderId="0" xfId="16"/>
    <xf numFmtId="4" fontId="1" fillId="0" borderId="0" xfId="16" applyNumberFormat="1"/>
    <xf numFmtId="0" fontId="9" fillId="0" borderId="0" xfId="16" applyFont="1" applyAlignment="1">
      <alignment vertical="top" wrapText="1"/>
    </xf>
    <xf numFmtId="4" fontId="9" fillId="0" borderId="0" xfId="16" applyNumberFormat="1" applyFont="1" applyAlignment="1">
      <alignment vertical="top" wrapText="1"/>
    </xf>
    <xf numFmtId="3" fontId="1" fillId="0" borderId="0" xfId="16" applyNumberFormat="1"/>
    <xf numFmtId="43" fontId="0" fillId="0" borderId="0" xfId="3" applyFont="1" applyBorder="1"/>
    <xf numFmtId="43" fontId="3" fillId="0" borderId="0" xfId="2" applyNumberFormat="1"/>
    <xf numFmtId="0" fontId="1" fillId="3" borderId="0" xfId="0" applyFont="1" applyFill="1" applyAlignment="1">
      <alignment vertical="center"/>
    </xf>
    <xf numFmtId="8" fontId="0" fillId="0" borderId="0" xfId="0" applyNumberFormat="1"/>
    <xf numFmtId="0" fontId="3" fillId="0" borderId="0" xfId="2" quotePrefix="1" applyAlignment="1">
      <alignment horizontal="right"/>
    </xf>
    <xf numFmtId="0" fontId="4" fillId="0" borderId="0" xfId="0" applyFont="1"/>
    <xf numFmtId="0" fontId="7" fillId="0" borderId="0" xfId="2" applyFont="1" applyAlignment="1">
      <alignment vertical="center"/>
    </xf>
    <xf numFmtId="10" fontId="7" fillId="0" borderId="0" xfId="1" applyNumberFormat="1" applyFont="1" applyFill="1" applyBorder="1" applyAlignment="1" applyProtection="1">
      <alignment horizontal="center" vertical="center"/>
    </xf>
    <xf numFmtId="0" fontId="19" fillId="3" borderId="0" xfId="0" applyFont="1" applyFill="1" applyAlignment="1">
      <alignment horizont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/>
      <protection locked="0"/>
    </xf>
    <xf numFmtId="0" fontId="4" fillId="4" borderId="5" xfId="2" applyFont="1" applyFill="1" applyBorder="1" applyAlignment="1" applyProtection="1">
      <alignment horizontal="center" vertical="center"/>
      <protection locked="0"/>
    </xf>
    <xf numFmtId="0" fontId="4" fillId="4" borderId="6" xfId="2" applyFont="1" applyFill="1" applyBorder="1" applyAlignment="1" applyProtection="1">
      <alignment horizontal="center" vertical="center"/>
      <protection locked="0"/>
    </xf>
    <xf numFmtId="0" fontId="7" fillId="3" borderId="7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168" fontId="4" fillId="7" borderId="9" xfId="6" applyNumberFormat="1" applyFont="1" applyFill="1" applyBorder="1" applyAlignment="1" applyProtection="1">
      <alignment horizontal="center" vertical="center"/>
    </xf>
    <xf numFmtId="168" fontId="4" fillId="7" borderId="21" xfId="6" applyNumberFormat="1" applyFont="1" applyFill="1" applyBorder="1" applyAlignment="1" applyProtection="1">
      <alignment horizontal="center" vertical="center"/>
    </xf>
    <xf numFmtId="4" fontId="4" fillId="0" borderId="22" xfId="7" applyNumberFormat="1" applyFont="1" applyFill="1" applyBorder="1" applyAlignment="1" applyProtection="1">
      <alignment horizontal="center" vertical="center"/>
    </xf>
    <xf numFmtId="4" fontId="4" fillId="0" borderId="12" xfId="7" applyNumberFormat="1" applyFont="1" applyFill="1" applyBorder="1" applyAlignment="1" applyProtection="1">
      <alignment horizontal="center" vertical="center"/>
    </xf>
    <xf numFmtId="169" fontId="7" fillId="2" borderId="0" xfId="2" applyNumberFormat="1" applyFont="1" applyFill="1" applyAlignment="1">
      <alignment horizontal="center" vertical="center" wrapText="1"/>
    </xf>
    <xf numFmtId="169" fontId="9" fillId="2" borderId="0" xfId="0" applyNumberFormat="1" applyFont="1" applyFill="1" applyAlignment="1">
      <alignment horizontal="center" vertical="center"/>
    </xf>
    <xf numFmtId="169" fontId="9" fillId="2" borderId="31" xfId="0" applyNumberFormat="1" applyFont="1" applyFill="1" applyBorder="1" applyAlignment="1">
      <alignment horizontal="center" vertical="center"/>
    </xf>
    <xf numFmtId="168" fontId="4" fillId="7" borderId="23" xfId="6" applyNumberFormat="1" applyFont="1" applyFill="1" applyBorder="1" applyAlignment="1" applyProtection="1">
      <alignment horizontal="center" vertical="center"/>
    </xf>
    <xf numFmtId="168" fontId="4" fillId="7" borderId="24" xfId="6" applyNumberFormat="1" applyFont="1" applyFill="1" applyBorder="1" applyAlignment="1" applyProtection="1">
      <alignment horizontal="center" vertical="center"/>
    </xf>
    <xf numFmtId="4" fontId="4" fillId="0" borderId="25" xfId="7" applyNumberFormat="1" applyFont="1" applyFill="1" applyBorder="1" applyAlignment="1" applyProtection="1">
      <alignment horizontal="center" vertical="center"/>
    </xf>
    <xf numFmtId="4" fontId="4" fillId="0" borderId="19" xfId="7" applyNumberFormat="1" applyFont="1" applyFill="1" applyBorder="1" applyAlignment="1" applyProtection="1">
      <alignment horizontal="center" vertical="center"/>
    </xf>
    <xf numFmtId="168" fontId="4" fillId="7" borderId="27" xfId="6" applyNumberFormat="1" applyFont="1" applyFill="1" applyBorder="1" applyAlignment="1" applyProtection="1">
      <alignment horizontal="center" vertical="center"/>
    </xf>
    <xf numFmtId="168" fontId="4" fillId="7" borderId="28" xfId="6" applyNumberFormat="1" applyFont="1" applyFill="1" applyBorder="1" applyAlignment="1" applyProtection="1">
      <alignment horizontal="center" vertical="center"/>
    </xf>
    <xf numFmtId="4" fontId="4" fillId="0" borderId="29" xfId="7" applyNumberFormat="1" applyFont="1" applyFill="1" applyBorder="1" applyAlignment="1" applyProtection="1">
      <alignment horizontal="center" vertical="center"/>
    </xf>
    <xf numFmtId="4" fontId="4" fillId="0" borderId="30" xfId="7" applyNumberFormat="1" applyFont="1" applyFill="1" applyBorder="1" applyAlignment="1" applyProtection="1">
      <alignment horizontal="center" vertical="center"/>
    </xf>
    <xf numFmtId="0" fontId="7" fillId="3" borderId="15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vertical="center" wrapText="1"/>
    </xf>
    <xf numFmtId="0" fontId="4" fillId="3" borderId="17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169" fontId="7" fillId="2" borderId="0" xfId="6" applyNumberFormat="1" applyFont="1" applyFill="1" applyBorder="1" applyAlignment="1" applyProtection="1">
      <alignment horizontal="center" vertical="center"/>
    </xf>
    <xf numFmtId="0" fontId="7" fillId="3" borderId="16" xfId="2" applyFont="1" applyFill="1" applyBorder="1" applyAlignment="1">
      <alignment horizontal="center" vertical="center" wrapText="1"/>
    </xf>
    <xf numFmtId="0" fontId="7" fillId="3" borderId="34" xfId="2" applyFont="1" applyFill="1" applyBorder="1" applyAlignment="1">
      <alignment horizontal="center" vertical="center" wrapText="1"/>
    </xf>
    <xf numFmtId="0" fontId="7" fillId="3" borderId="36" xfId="2" applyFont="1" applyFill="1" applyBorder="1" applyAlignment="1">
      <alignment horizontal="center" vertical="center" wrapText="1"/>
    </xf>
    <xf numFmtId="0" fontId="7" fillId="3" borderId="35" xfId="2" applyFont="1" applyFill="1" applyBorder="1" applyAlignment="1">
      <alignment horizontal="center" vertical="center" wrapText="1"/>
    </xf>
    <xf numFmtId="0" fontId="7" fillId="3" borderId="37" xfId="2" applyFont="1" applyFill="1" applyBorder="1" applyAlignment="1">
      <alignment horizontal="center" vertical="center" wrapText="1"/>
    </xf>
    <xf numFmtId="168" fontId="4" fillId="7" borderId="22" xfId="6" applyNumberFormat="1" applyFont="1" applyFill="1" applyBorder="1" applyAlignment="1" applyProtection="1">
      <alignment horizontal="center" vertical="center"/>
    </xf>
    <xf numFmtId="168" fontId="4" fillId="7" borderId="12" xfId="6" applyNumberFormat="1" applyFont="1" applyFill="1" applyBorder="1" applyAlignment="1" applyProtection="1">
      <alignment horizontal="center" vertical="center"/>
    </xf>
    <xf numFmtId="4" fontId="4" fillId="0" borderId="22" xfId="7" applyNumberFormat="1" applyFont="1" applyFill="1" applyBorder="1" applyAlignment="1" applyProtection="1">
      <alignment horizontal="center" vertical="center" wrapText="1"/>
    </xf>
    <xf numFmtId="4" fontId="4" fillId="0" borderId="12" xfId="7" applyNumberFormat="1" applyFont="1" applyFill="1" applyBorder="1" applyAlignment="1" applyProtection="1">
      <alignment horizontal="center" vertical="center" wrapText="1"/>
    </xf>
    <xf numFmtId="169" fontId="7" fillId="2" borderId="8" xfId="6" applyNumberFormat="1" applyFont="1" applyFill="1" applyBorder="1" applyAlignment="1" applyProtection="1">
      <alignment horizontal="center" vertical="center" wrapText="1"/>
    </xf>
    <xf numFmtId="169" fontId="7" fillId="2" borderId="13" xfId="6" applyNumberFormat="1" applyFont="1" applyFill="1" applyBorder="1" applyAlignment="1" applyProtection="1">
      <alignment horizontal="center" vertical="center" wrapText="1"/>
    </xf>
    <xf numFmtId="169" fontId="7" fillId="2" borderId="33" xfId="6" applyNumberFormat="1" applyFont="1" applyFill="1" applyBorder="1" applyAlignment="1" applyProtection="1">
      <alignment horizontal="center" vertical="center" wrapText="1"/>
    </xf>
    <xf numFmtId="169" fontId="7" fillId="2" borderId="15" xfId="6" applyNumberFormat="1" applyFont="1" applyFill="1" applyBorder="1" applyAlignment="1" applyProtection="1">
      <alignment horizontal="center" vertical="center" wrapText="1"/>
    </xf>
    <xf numFmtId="0" fontId="4" fillId="3" borderId="8" xfId="2" applyFont="1" applyFill="1" applyBorder="1" applyAlignment="1">
      <alignment horizontal="left" vertical="center" wrapText="1"/>
    </xf>
    <xf numFmtId="0" fontId="4" fillId="3" borderId="17" xfId="2" applyFont="1" applyFill="1" applyBorder="1" applyAlignment="1">
      <alignment horizontal="left" vertical="center" wrapText="1"/>
    </xf>
    <xf numFmtId="0" fontId="11" fillId="0" borderId="0" xfId="5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3" borderId="25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4" fillId="3" borderId="19" xfId="2" applyFont="1" applyFill="1" applyBorder="1" applyAlignment="1">
      <alignment horizontal="left" vertical="center" wrapText="1"/>
    </xf>
    <xf numFmtId="0" fontId="4" fillId="3" borderId="25" xfId="2" applyFont="1" applyFill="1" applyBorder="1" applyAlignment="1">
      <alignment vertical="center" wrapText="1"/>
    </xf>
    <xf numFmtId="0" fontId="4" fillId="3" borderId="2" xfId="2" applyFont="1" applyFill="1" applyBorder="1" applyAlignment="1">
      <alignment vertical="center" wrapText="1"/>
    </xf>
    <xf numFmtId="0" fontId="4" fillId="3" borderId="19" xfId="2" applyFont="1" applyFill="1" applyBorder="1" applyAlignment="1">
      <alignment vertical="center" wrapText="1"/>
    </xf>
    <xf numFmtId="0" fontId="4" fillId="3" borderId="43" xfId="2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4" fillId="3" borderId="44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left" vertical="center" wrapText="1"/>
    </xf>
    <xf numFmtId="0" fontId="7" fillId="3" borderId="5" xfId="2" applyFont="1" applyFill="1" applyBorder="1" applyAlignment="1">
      <alignment horizontal="left" vertical="center" wrapText="1"/>
    </xf>
    <xf numFmtId="0" fontId="7" fillId="3" borderId="6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 vertical="center" wrapText="1"/>
    </xf>
    <xf numFmtId="0" fontId="4" fillId="3" borderId="22" xfId="2" applyFont="1" applyFill="1" applyBorder="1" applyAlignment="1">
      <alignment vertical="center" wrapText="1"/>
    </xf>
    <xf numFmtId="0" fontId="4" fillId="3" borderId="20" xfId="2" applyFont="1" applyFill="1" applyBorder="1" applyAlignment="1">
      <alignment vertical="center" wrapText="1"/>
    </xf>
    <xf numFmtId="0" fontId="4" fillId="3" borderId="12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center"/>
    </xf>
    <xf numFmtId="0" fontId="4" fillId="3" borderId="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left" vertical="center"/>
    </xf>
    <xf numFmtId="0" fontId="4" fillId="3" borderId="3" xfId="2" applyFont="1" applyFill="1" applyBorder="1" applyAlignment="1">
      <alignment vertical="center"/>
    </xf>
    <xf numFmtId="0" fontId="4" fillId="3" borderId="5" xfId="2" applyFont="1" applyFill="1" applyBorder="1" applyAlignment="1">
      <alignment vertical="center"/>
    </xf>
    <xf numFmtId="0" fontId="4" fillId="3" borderId="6" xfId="2" applyFont="1" applyFill="1" applyBorder="1" applyAlignment="1">
      <alignment vertical="center"/>
    </xf>
    <xf numFmtId="0" fontId="7" fillId="3" borderId="3" xfId="2" applyFont="1" applyFill="1" applyBorder="1" applyAlignment="1">
      <alignment vertical="center"/>
    </xf>
    <xf numFmtId="0" fontId="7" fillId="3" borderId="5" xfId="2" applyFont="1" applyFill="1" applyBorder="1" applyAlignment="1">
      <alignment vertical="center"/>
    </xf>
    <xf numFmtId="0" fontId="7" fillId="3" borderId="6" xfId="2" applyFont="1" applyFill="1" applyBorder="1" applyAlignment="1">
      <alignment vertical="center"/>
    </xf>
    <xf numFmtId="169" fontId="4" fillId="2" borderId="45" xfId="2" applyNumberFormat="1" applyFont="1" applyFill="1" applyBorder="1" applyAlignment="1">
      <alignment horizontal="center" vertical="center" wrapText="1"/>
    </xf>
    <xf numFmtId="169" fontId="4" fillId="2" borderId="46" xfId="2" applyNumberFormat="1" applyFont="1" applyFill="1" applyBorder="1" applyAlignment="1">
      <alignment horizontal="center" vertical="center" wrapText="1"/>
    </xf>
    <xf numFmtId="169" fontId="4" fillId="2" borderId="48" xfId="2" applyNumberFormat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  <xf numFmtId="0" fontId="4" fillId="3" borderId="6" xfId="2" applyFont="1" applyFill="1" applyBorder="1" applyAlignment="1">
      <alignment horizontal="left" vertical="center" wrapText="1"/>
    </xf>
    <xf numFmtId="171" fontId="4" fillId="2" borderId="3" xfId="6" applyNumberFormat="1" applyFont="1" applyFill="1" applyBorder="1" applyAlignment="1" applyProtection="1">
      <alignment horizontal="center" vertical="center" wrapText="1"/>
    </xf>
    <xf numFmtId="171" fontId="4" fillId="2" borderId="6" xfId="6" applyNumberFormat="1" applyFont="1" applyFill="1" applyBorder="1" applyAlignment="1" applyProtection="1">
      <alignment horizontal="center" vertical="center" wrapText="1"/>
    </xf>
    <xf numFmtId="171" fontId="7" fillId="3" borderId="3" xfId="6" applyNumberFormat="1" applyFont="1" applyFill="1" applyBorder="1" applyAlignment="1" applyProtection="1">
      <alignment horizontal="left" vertical="center"/>
    </xf>
    <xf numFmtId="171" fontId="7" fillId="3" borderId="5" xfId="6" applyNumberFormat="1" applyFont="1" applyFill="1" applyBorder="1" applyAlignment="1" applyProtection="1">
      <alignment horizontal="left" vertical="center"/>
    </xf>
    <xf numFmtId="171" fontId="7" fillId="3" borderId="6" xfId="6" applyNumberFormat="1" applyFont="1" applyFill="1" applyBorder="1" applyAlignment="1" applyProtection="1">
      <alignment horizontal="left" vertical="center"/>
    </xf>
    <xf numFmtId="0" fontId="4" fillId="3" borderId="15" xfId="2" applyFont="1" applyFill="1" applyBorder="1" applyAlignment="1">
      <alignment vertical="center" wrapText="1"/>
    </xf>
    <xf numFmtId="0" fontId="4" fillId="3" borderId="31" xfId="2" applyFont="1" applyFill="1" applyBorder="1" applyAlignment="1">
      <alignment vertical="center" wrapText="1"/>
    </xf>
    <xf numFmtId="0" fontId="4" fillId="3" borderId="16" xfId="2" applyFont="1" applyFill="1" applyBorder="1" applyAlignment="1">
      <alignment vertical="center" wrapText="1"/>
    </xf>
    <xf numFmtId="0" fontId="7" fillId="3" borderId="3" xfId="2" applyFont="1" applyFill="1" applyBorder="1" applyAlignment="1">
      <alignment horizontal="left" vertical="center"/>
    </xf>
    <xf numFmtId="0" fontId="7" fillId="3" borderId="5" xfId="2" applyFont="1" applyFill="1" applyBorder="1" applyAlignment="1">
      <alignment horizontal="left" vertical="center"/>
    </xf>
    <xf numFmtId="0" fontId="7" fillId="3" borderId="6" xfId="2" applyFont="1" applyFill="1" applyBorder="1" applyAlignment="1">
      <alignment horizontal="left" vertical="center"/>
    </xf>
    <xf numFmtId="169" fontId="7" fillId="2" borderId="3" xfId="0" applyNumberFormat="1" applyFont="1" applyFill="1" applyBorder="1" applyAlignment="1">
      <alignment horizontal="center" vertical="center"/>
    </xf>
    <xf numFmtId="169" fontId="7" fillId="2" borderId="6" xfId="0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 applyProtection="1">
      <alignment horizontal="center" vertical="center"/>
    </xf>
    <xf numFmtId="10" fontId="7" fillId="2" borderId="6" xfId="1" applyNumberFormat="1" applyFont="1" applyFill="1" applyBorder="1" applyAlignment="1" applyProtection="1">
      <alignment horizontal="center" vertical="center"/>
    </xf>
    <xf numFmtId="169" fontId="7" fillId="2" borderId="3" xfId="1" applyNumberFormat="1" applyFont="1" applyFill="1" applyBorder="1" applyAlignment="1" applyProtection="1">
      <alignment horizontal="center" vertical="center"/>
    </xf>
    <xf numFmtId="169" fontId="7" fillId="2" borderId="3" xfId="6" applyNumberFormat="1" applyFont="1" applyFill="1" applyBorder="1" applyAlignment="1" applyProtection="1">
      <alignment horizontal="center" vertical="center" wrapText="1"/>
    </xf>
    <xf numFmtId="169" fontId="7" fillId="2" borderId="6" xfId="6" applyNumberFormat="1" applyFont="1" applyFill="1" applyBorder="1" applyAlignment="1" applyProtection="1">
      <alignment horizontal="center" vertical="center" wrapText="1"/>
    </xf>
    <xf numFmtId="0" fontId="4" fillId="3" borderId="22" xfId="2" applyFont="1" applyFill="1" applyBorder="1" applyAlignment="1">
      <alignment horizontal="left" vertical="center" wrapText="1"/>
    </xf>
    <xf numFmtId="0" fontId="4" fillId="3" borderId="20" xfId="2" applyFont="1" applyFill="1" applyBorder="1" applyAlignment="1">
      <alignment horizontal="left" vertical="center" wrapText="1"/>
    </xf>
    <xf numFmtId="171" fontId="4" fillId="2" borderId="7" xfId="6" applyNumberFormat="1" applyFont="1" applyFill="1" applyBorder="1" applyAlignment="1" applyProtection="1">
      <alignment horizontal="center" vertical="center" wrapText="1"/>
    </xf>
    <xf numFmtId="171" fontId="4" fillId="2" borderId="14" xfId="6" applyNumberFormat="1" applyFont="1" applyFill="1" applyBorder="1" applyAlignment="1" applyProtection="1">
      <alignment horizontal="center" vertical="center" wrapText="1"/>
    </xf>
  </cellXfs>
  <cellStyles count="17">
    <cellStyle name="%" xfId="8" xr:uid="{00000000-0005-0000-0000-000000000000}"/>
    <cellStyle name="Comma 2" xfId="3" xr:uid="{00000000-0005-0000-0000-000001000000}"/>
    <cellStyle name="Comma 2 2" xfId="7" xr:uid="{00000000-0005-0000-0000-000002000000}"/>
    <cellStyle name="Comma 3" xfId="4" xr:uid="{00000000-0005-0000-0000-000003000000}"/>
    <cellStyle name="Currency 2" xfId="6" xr:uid="{00000000-0005-0000-0000-000004000000}"/>
    <cellStyle name="Currency 3" xfId="9" xr:uid="{00000000-0005-0000-0000-000005000000}"/>
    <cellStyle name="Normal" xfId="0" builtinId="0"/>
    <cellStyle name="Normal 2" xfId="2" xr:uid="{00000000-0005-0000-0000-000007000000}"/>
    <cellStyle name="Normal 2 2" xfId="10" xr:uid="{00000000-0005-0000-0000-000008000000}"/>
    <cellStyle name="Normal 3" xfId="11" xr:uid="{00000000-0005-0000-0000-000009000000}"/>
    <cellStyle name="Normal 4" xfId="12" xr:uid="{00000000-0005-0000-0000-00000A000000}"/>
    <cellStyle name="Normal 5" xfId="15" xr:uid="{00000000-0005-0000-0000-00000B000000}"/>
    <cellStyle name="Normal 6" xfId="16" xr:uid="{C6E1764B-D1C8-4547-AEF3-ED76C969A3D1}"/>
    <cellStyle name="Normal_Sheet1" xfId="5" xr:uid="{00000000-0005-0000-0000-00000C000000}"/>
    <cellStyle name="Per cent" xfId="1" builtinId="5"/>
    <cellStyle name="Percent 2" xfId="13" xr:uid="{00000000-0005-0000-0000-00000E000000}"/>
    <cellStyle name="Percent 2 2" xfId="14" xr:uid="{00000000-0005-0000-0000-00000F000000}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38101</xdr:colOff>
      <xdr:row>0</xdr:row>
      <xdr:rowOff>0</xdr:rowOff>
    </xdr:from>
    <xdr:to>
      <xdr:col>10</xdr:col>
      <xdr:colOff>1714500</xdr:colOff>
      <xdr:row>4</xdr:row>
      <xdr:rowOff>216170</xdr:rowOff>
    </xdr:to>
    <xdr:pic>
      <xdr:nvPicPr>
        <xdr:cNvPr id="2" name="Picture 1" descr="C:\Users\kf65343\AppData\Local\Microsoft\Windows\Temporary Internet Files\Content.IE5\227MX55N\NewMKC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6" y="0"/>
          <a:ext cx="1676399" cy="1140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c\dfs01\Shared\Finance\Budgeting\2021-22\Services\Chief%20Exec\DSG\Schools%20Block\Authority%20Proforma%20Tool\202122_P1_APT_826_Milton%20Keynes%20-%20Working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ing/2021-22/Services/Chief%20Exec/DSG/Schools%20Block/Authority%20Proforma%20Tool/202122_P1_APT_826_Milton%20Keynes%20-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les-fin-FN03/FN3.1/2022-23/Services/Chief%20Exec/DSG/APT%20Actual/202223_P1_APT_826_Milton%20Keynes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20-21 submitted baselines"/>
      <sheetName val="20-21 HN places"/>
      <sheetName val="Proposed Free Schools"/>
      <sheetName val="Inputs &amp; Adjustments"/>
      <sheetName val="Local Factors"/>
      <sheetName val="Adjusted Factors"/>
      <sheetName val="20-21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  <sheetName val="Notes"/>
      <sheetName val="Comparison"/>
      <sheetName val="IDACI "/>
      <sheetName val="Watling"/>
      <sheetName val="Var by School"/>
      <sheetName val="Notional S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20-21 submitted baselines"/>
      <sheetName val="20-21 HN places"/>
      <sheetName val="Proposed Free Schools"/>
      <sheetName val="Inputs &amp; Adjustments"/>
      <sheetName val="Local Factors"/>
      <sheetName val="Adjusted Factors"/>
      <sheetName val="20-21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  <sheetName val="Notes"/>
      <sheetName val="Comparison"/>
      <sheetName val="IDACI "/>
      <sheetName val="Watling"/>
      <sheetName val="Var by School"/>
      <sheetName val="Notional SEN"/>
      <sheetName val="202122_P1_APT_826_Milton Keynes"/>
      <sheetName val="FSM Pupil Numbers"/>
      <sheetName val="IDACI for Zo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21-22 submitted baselines"/>
      <sheetName val="21-22 HN places"/>
      <sheetName val="Proposed Free Schools"/>
      <sheetName val="IndicativeNFF NNDR PaidBy ESFA"/>
      <sheetName val="FSM6 update"/>
      <sheetName val="Inputs &amp; Adjustments"/>
      <sheetName val="Local Factors"/>
      <sheetName val="LA estimate of NNDR 22-23"/>
      <sheetName val="21-22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  <sheetName val="Adjusted Factors"/>
      <sheetName val="Pupil Numbers"/>
      <sheetName val="Growth"/>
      <sheetName val="Glebe"/>
      <sheetName val="Sparsity"/>
      <sheetName val="Funding Allocation &amp; General"/>
      <sheetName val="MFG Comparison"/>
      <sheetName val="Overall Comparison"/>
      <sheetName val="LPA"/>
      <sheetName val="Notional SEN"/>
      <sheetName val="NNDR"/>
    </sheetNames>
    <sheetDataSet>
      <sheetData sheetId="0"/>
      <sheetData sheetId="1"/>
      <sheetData sheetId="2">
        <row r="5">
          <cell r="B5">
            <v>8262000</v>
          </cell>
          <cell r="C5" t="str">
            <v>Wavendon Gate School</v>
          </cell>
          <cell r="D5" t="str">
            <v>Primary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7</v>
          </cell>
          <cell r="J5">
            <v>0</v>
          </cell>
          <cell r="K5">
            <v>0</v>
          </cell>
          <cell r="L5">
            <v>0</v>
          </cell>
          <cell r="M5">
            <v>408</v>
          </cell>
          <cell r="N5">
            <v>408</v>
          </cell>
          <cell r="O5">
            <v>60</v>
          </cell>
          <cell r="P5">
            <v>348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0.183823529411765</v>
          </cell>
          <cell r="AA5">
            <v>0.200980392156863</v>
          </cell>
          <cell r="AB5">
            <v>0</v>
          </cell>
          <cell r="AC5">
            <v>0</v>
          </cell>
          <cell r="AD5">
            <v>0.72303921568627405</v>
          </cell>
          <cell r="AE5">
            <v>3.18627450980392E-2</v>
          </cell>
          <cell r="AF5">
            <v>0.22549019607843099</v>
          </cell>
          <cell r="AG5">
            <v>7.3529411764705899E-3</v>
          </cell>
          <cell r="AH5">
            <v>0</v>
          </cell>
          <cell r="AI5">
            <v>1.22549019607843E-2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4.3604651162790699E-2</v>
          </cell>
          <cell r="AS5">
            <v>6.6860465116279105E-2</v>
          </cell>
          <cell r="AT5">
            <v>9.8837209302325604E-2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</row>
        <row r="6">
          <cell r="B6">
            <v>8262001</v>
          </cell>
          <cell r="C6" t="str">
            <v>Merebrook Infant School</v>
          </cell>
          <cell r="D6" t="str">
            <v>Primary</v>
          </cell>
          <cell r="E6">
            <v>0</v>
          </cell>
          <cell r="F6">
            <v>1</v>
          </cell>
          <cell r="G6">
            <v>0</v>
          </cell>
          <cell r="H6">
            <v>0</v>
          </cell>
          <cell r="I6">
            <v>3</v>
          </cell>
          <cell r="J6">
            <v>0</v>
          </cell>
          <cell r="K6">
            <v>0</v>
          </cell>
          <cell r="L6">
            <v>0</v>
          </cell>
          <cell r="M6">
            <v>141</v>
          </cell>
          <cell r="N6">
            <v>141</v>
          </cell>
          <cell r="O6">
            <v>45</v>
          </cell>
          <cell r="P6">
            <v>96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4</v>
          </cell>
          <cell r="Z6">
            <v>0.184397163120567</v>
          </cell>
          <cell r="AA6">
            <v>0.19148936170212799</v>
          </cell>
          <cell r="AB6">
            <v>0</v>
          </cell>
          <cell r="AC6">
            <v>0</v>
          </cell>
          <cell r="AD6">
            <v>0.879432624113475</v>
          </cell>
          <cell r="AE6">
            <v>4.9645390070922002E-2</v>
          </cell>
          <cell r="AF6">
            <v>4.2553191489361701E-2</v>
          </cell>
          <cell r="AG6">
            <v>7.09219858156028E-3</v>
          </cell>
          <cell r="AH6">
            <v>0</v>
          </cell>
          <cell r="AI6">
            <v>1.41843971631206E-2</v>
          </cell>
          <cell r="AJ6">
            <v>7.09219858156028E-3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0.29166666666666702</v>
          </cell>
          <cell r="AS6">
            <v>0.41666666666666702</v>
          </cell>
          <cell r="AT6">
            <v>0.41666666666666702</v>
          </cell>
          <cell r="AU6">
            <v>0</v>
          </cell>
          <cell r="AV6">
            <v>0</v>
          </cell>
          <cell r="AW6">
            <v>0</v>
          </cell>
          <cell r="AX6">
            <v>8.8495575221238937E-3</v>
          </cell>
        </row>
        <row r="7">
          <cell r="B7">
            <v>8262002</v>
          </cell>
          <cell r="C7" t="str">
            <v>Portfields Primary School</v>
          </cell>
          <cell r="D7" t="str">
            <v>Primary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7</v>
          </cell>
          <cell r="J7">
            <v>0</v>
          </cell>
          <cell r="K7">
            <v>0</v>
          </cell>
          <cell r="L7">
            <v>0</v>
          </cell>
          <cell r="M7">
            <v>662</v>
          </cell>
          <cell r="N7">
            <v>662</v>
          </cell>
          <cell r="O7">
            <v>76</v>
          </cell>
          <cell r="P7">
            <v>586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1</v>
          </cell>
          <cell r="Z7">
            <v>0.104229607250755</v>
          </cell>
          <cell r="AA7">
            <v>0.104229607250755</v>
          </cell>
          <cell r="AB7">
            <v>0</v>
          </cell>
          <cell r="AC7">
            <v>0</v>
          </cell>
          <cell r="AD7">
            <v>0.96369137670196703</v>
          </cell>
          <cell r="AE7">
            <v>1.9667170953101401E-2</v>
          </cell>
          <cell r="AF7">
            <v>7.5642965204235999E-3</v>
          </cell>
          <cell r="AG7">
            <v>9.0771558245083192E-3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2.2184300341296901E-2</v>
          </cell>
          <cell r="AS7">
            <v>3.2423208191126297E-2</v>
          </cell>
          <cell r="AT7">
            <v>4.4368600682593899E-2</v>
          </cell>
          <cell r="AU7">
            <v>0</v>
          </cell>
          <cell r="AV7">
            <v>0</v>
          </cell>
          <cell r="AW7">
            <v>0</v>
          </cell>
          <cell r="AX7">
            <v>1.4388489208633094E-3</v>
          </cell>
        </row>
        <row r="8">
          <cell r="B8">
            <v>8262005</v>
          </cell>
          <cell r="C8" t="str">
            <v>Brooksward School</v>
          </cell>
          <cell r="D8" t="str">
            <v>Primary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7</v>
          </cell>
          <cell r="J8">
            <v>0</v>
          </cell>
          <cell r="K8">
            <v>0</v>
          </cell>
          <cell r="L8">
            <v>0</v>
          </cell>
          <cell r="M8">
            <v>305</v>
          </cell>
          <cell r="N8">
            <v>305</v>
          </cell>
          <cell r="O8">
            <v>37</v>
          </cell>
          <cell r="P8">
            <v>268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0.173770491803279</v>
          </cell>
          <cell r="AA8">
            <v>0.19016393442623</v>
          </cell>
          <cell r="AB8">
            <v>0</v>
          </cell>
          <cell r="AC8">
            <v>0</v>
          </cell>
          <cell r="AD8">
            <v>0.665573770491803</v>
          </cell>
          <cell r="AE8">
            <v>0.22950819672131101</v>
          </cell>
          <cell r="AF8">
            <v>6.2295081967213103E-2</v>
          </cell>
          <cell r="AG8">
            <v>2.6229508196721301E-2</v>
          </cell>
          <cell r="AH8">
            <v>1.3114754098360701E-2</v>
          </cell>
          <cell r="AI8">
            <v>3.27868852459016E-3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8.5820895522388099E-2</v>
          </cell>
          <cell r="AS8">
            <v>0.134328358208955</v>
          </cell>
          <cell r="AT8">
            <v>0.17537313432835799</v>
          </cell>
          <cell r="AU8">
            <v>0</v>
          </cell>
          <cell r="AV8">
            <v>0</v>
          </cell>
          <cell r="AW8">
            <v>0</v>
          </cell>
          <cell r="AX8">
            <v>3.3670033670033669E-3</v>
          </cell>
        </row>
        <row r="9">
          <cell r="B9">
            <v>8262006</v>
          </cell>
          <cell r="C9" t="str">
            <v>Howe Park School</v>
          </cell>
          <cell r="D9" t="str">
            <v>Primary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3</v>
          </cell>
          <cell r="J9">
            <v>0</v>
          </cell>
          <cell r="K9">
            <v>0</v>
          </cell>
          <cell r="L9">
            <v>0</v>
          </cell>
          <cell r="M9">
            <v>173</v>
          </cell>
          <cell r="N9">
            <v>173</v>
          </cell>
          <cell r="O9">
            <v>60</v>
          </cell>
          <cell r="P9">
            <v>113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0.19653179190751399</v>
          </cell>
          <cell r="AA9">
            <v>0.20231213872832399</v>
          </cell>
          <cell r="AB9">
            <v>0</v>
          </cell>
          <cell r="AC9">
            <v>0</v>
          </cell>
          <cell r="AD9">
            <v>0.95375722543352603</v>
          </cell>
          <cell r="AE9">
            <v>1.15606936416185E-2</v>
          </cell>
          <cell r="AF9">
            <v>1.15606936416185E-2</v>
          </cell>
          <cell r="AG9">
            <v>1.15606936416185E-2</v>
          </cell>
          <cell r="AH9">
            <v>0</v>
          </cell>
          <cell r="AI9">
            <v>1.15606936416185E-2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0.132743362831858</v>
          </cell>
          <cell r="AS9">
            <v>0.238938053097345</v>
          </cell>
          <cell r="AT9">
            <v>0.238938053097345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</row>
        <row r="10">
          <cell r="B10">
            <v>8262007</v>
          </cell>
          <cell r="C10" t="str">
            <v>Long Meadow School</v>
          </cell>
          <cell r="D10" t="str">
            <v>Primary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7</v>
          </cell>
          <cell r="J10">
            <v>0</v>
          </cell>
          <cell r="K10">
            <v>0</v>
          </cell>
          <cell r="L10">
            <v>0</v>
          </cell>
          <cell r="M10">
            <v>408</v>
          </cell>
          <cell r="N10">
            <v>408</v>
          </cell>
          <cell r="O10">
            <v>49</v>
          </cell>
          <cell r="P10">
            <v>359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0.10294117647058799</v>
          </cell>
          <cell r="AA10">
            <v>0.110294117647059</v>
          </cell>
          <cell r="AB10">
            <v>0</v>
          </cell>
          <cell r="AC10">
            <v>0</v>
          </cell>
          <cell r="AD10">
            <v>0.96813725490196101</v>
          </cell>
          <cell r="AE10">
            <v>4.9019607843137298E-3</v>
          </cell>
          <cell r="AF10">
            <v>7.3529411764705899E-3</v>
          </cell>
          <cell r="AG10">
            <v>9.8039215686274508E-3</v>
          </cell>
          <cell r="AH10">
            <v>7.3529411764705899E-3</v>
          </cell>
          <cell r="AI10">
            <v>2.4509803921568601E-3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7.52089136490251E-2</v>
          </cell>
          <cell r="AS10">
            <v>0.128133704735376</v>
          </cell>
          <cell r="AT10">
            <v>0.183844011142061</v>
          </cell>
          <cell r="AU10">
            <v>0</v>
          </cell>
          <cell r="AV10">
            <v>0</v>
          </cell>
          <cell r="AW10">
            <v>0</v>
          </cell>
          <cell r="AX10">
            <v>1.7114914425427872E-2</v>
          </cell>
        </row>
        <row r="11">
          <cell r="B11">
            <v>8262015</v>
          </cell>
          <cell r="C11" t="str">
            <v>Castlethorpe First School</v>
          </cell>
          <cell r="D11" t="str">
            <v>Primary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3</v>
          </cell>
          <cell r="J11">
            <v>0</v>
          </cell>
          <cell r="K11">
            <v>0</v>
          </cell>
          <cell r="L11">
            <v>0</v>
          </cell>
          <cell r="M11">
            <v>44</v>
          </cell>
          <cell r="N11">
            <v>44</v>
          </cell>
          <cell r="O11">
            <v>15</v>
          </cell>
          <cell r="P11">
            <v>29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9.0909090909090898E-2</v>
          </cell>
          <cell r="AA11">
            <v>9.0909090909090898E-2</v>
          </cell>
          <cell r="AB11">
            <v>0</v>
          </cell>
          <cell r="AC11">
            <v>0</v>
          </cell>
          <cell r="AD11">
            <v>1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</row>
        <row r="12">
          <cell r="B12">
            <v>8262017</v>
          </cell>
          <cell r="C12" t="str">
            <v>Broughton Fields Primary School</v>
          </cell>
          <cell r="D12" t="str">
            <v>Primary</v>
          </cell>
          <cell r="E12">
            <v>0</v>
          </cell>
          <cell r="F12">
            <v>1</v>
          </cell>
          <cell r="G12">
            <v>0</v>
          </cell>
          <cell r="H12">
            <v>0</v>
          </cell>
          <cell r="I12">
            <v>7</v>
          </cell>
          <cell r="J12">
            <v>0</v>
          </cell>
          <cell r="K12">
            <v>0</v>
          </cell>
          <cell r="L12">
            <v>0</v>
          </cell>
          <cell r="M12">
            <v>415</v>
          </cell>
          <cell r="N12">
            <v>415</v>
          </cell>
          <cell r="O12">
            <v>59</v>
          </cell>
          <cell r="P12">
            <v>356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0.15180722891566301</v>
          </cell>
          <cell r="AA12">
            <v>0.16144578313253</v>
          </cell>
          <cell r="AB12">
            <v>0</v>
          </cell>
          <cell r="AC12">
            <v>0</v>
          </cell>
          <cell r="AD12">
            <v>0.92512077294686001</v>
          </cell>
          <cell r="AE12">
            <v>3.3816425120772903E-2</v>
          </cell>
          <cell r="AF12">
            <v>1.69082125603865E-2</v>
          </cell>
          <cell r="AG12">
            <v>7.2463768115942004E-3</v>
          </cell>
          <cell r="AH12">
            <v>4.8309178743961402E-3</v>
          </cell>
          <cell r="AI12">
            <v>1.20772946859903E-2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3.9886039886039899E-2</v>
          </cell>
          <cell r="AS12">
            <v>8.8319088319088301E-2</v>
          </cell>
          <cell r="AT12">
            <v>0.13960113960114001</v>
          </cell>
          <cell r="AU12">
            <v>0</v>
          </cell>
          <cell r="AV12">
            <v>0</v>
          </cell>
          <cell r="AW12">
            <v>0</v>
          </cell>
          <cell r="AX12">
            <v>4.7846889952153108E-3</v>
          </cell>
        </row>
        <row r="13">
          <cell r="B13">
            <v>8262042</v>
          </cell>
          <cell r="C13" t="str">
            <v>Hanslope Primary School</v>
          </cell>
          <cell r="D13" t="str">
            <v>Primary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7</v>
          </cell>
          <cell r="J13">
            <v>0</v>
          </cell>
          <cell r="K13">
            <v>0</v>
          </cell>
          <cell r="L13">
            <v>0</v>
          </cell>
          <cell r="M13">
            <v>262</v>
          </cell>
          <cell r="N13">
            <v>262</v>
          </cell>
          <cell r="O13">
            <v>30</v>
          </cell>
          <cell r="P13">
            <v>232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0.12977099236641201</v>
          </cell>
          <cell r="AA13">
            <v>0.13358778625954201</v>
          </cell>
          <cell r="AB13">
            <v>0</v>
          </cell>
          <cell r="AC13">
            <v>0</v>
          </cell>
          <cell r="AD13">
            <v>0.97307692307692295</v>
          </cell>
          <cell r="AE13">
            <v>1.1538461538461499E-2</v>
          </cell>
          <cell r="AF13">
            <v>3.8461538461538498E-3</v>
          </cell>
          <cell r="AG13">
            <v>1.1538461538461499E-2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8.6206896551724102E-3</v>
          </cell>
          <cell r="AS13">
            <v>1.29310344827586E-2</v>
          </cell>
          <cell r="AT13">
            <v>2.5862068965517199E-2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</row>
        <row r="14">
          <cell r="B14">
            <v>8262043</v>
          </cell>
          <cell r="C14" t="str">
            <v>Haversham Village School</v>
          </cell>
          <cell r="D14" t="str">
            <v>Primary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7</v>
          </cell>
          <cell r="J14">
            <v>0</v>
          </cell>
          <cell r="K14">
            <v>0</v>
          </cell>
          <cell r="L14">
            <v>0</v>
          </cell>
          <cell r="M14">
            <v>155</v>
          </cell>
          <cell r="N14">
            <v>155</v>
          </cell>
          <cell r="O14">
            <v>24</v>
          </cell>
          <cell r="P14">
            <v>131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9.0322580645161299E-2</v>
          </cell>
          <cell r="AA14">
            <v>9.0322580645161299E-2</v>
          </cell>
          <cell r="AB14">
            <v>0</v>
          </cell>
          <cell r="AC14">
            <v>0</v>
          </cell>
          <cell r="AD14">
            <v>0.825806451612903</v>
          </cell>
          <cell r="AE14">
            <v>5.16129032258065E-2</v>
          </cell>
          <cell r="AF14">
            <v>0.109677419354839</v>
          </cell>
          <cell r="AG14">
            <v>1.2903225806451601E-2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2.2900763358778602E-2</v>
          </cell>
          <cell r="AS14">
            <v>3.0534351145038201E-2</v>
          </cell>
          <cell r="AT14">
            <v>6.8702290076335895E-2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</row>
        <row r="15">
          <cell r="B15">
            <v>8262062</v>
          </cell>
          <cell r="C15" t="str">
            <v>Oldbrook First School</v>
          </cell>
          <cell r="D15" t="str">
            <v>Primary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3</v>
          </cell>
          <cell r="J15">
            <v>0</v>
          </cell>
          <cell r="K15">
            <v>0</v>
          </cell>
          <cell r="L15">
            <v>0</v>
          </cell>
          <cell r="M15">
            <v>130</v>
          </cell>
          <cell r="N15">
            <v>130</v>
          </cell>
          <cell r="O15">
            <v>49</v>
          </cell>
          <cell r="P15">
            <v>81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0.37692307692307703</v>
          </cell>
          <cell r="AA15">
            <v>0.37692307692307703</v>
          </cell>
          <cell r="AB15">
            <v>0</v>
          </cell>
          <cell r="AC15">
            <v>0</v>
          </cell>
          <cell r="AD15">
            <v>0.507692307692308</v>
          </cell>
          <cell r="AE15">
            <v>0.1</v>
          </cell>
          <cell r="AF15">
            <v>0.31538461538461499</v>
          </cell>
          <cell r="AG15">
            <v>4.6153846153846198E-2</v>
          </cell>
          <cell r="AH15">
            <v>3.0769230769230799E-2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0.28395061728395099</v>
          </cell>
          <cell r="AS15">
            <v>0.56790123456790098</v>
          </cell>
          <cell r="AT15">
            <v>0.56790123456790098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</row>
        <row r="16">
          <cell r="B16">
            <v>8262067</v>
          </cell>
          <cell r="C16" t="str">
            <v>Lavendon School</v>
          </cell>
          <cell r="D16" t="str">
            <v>Primary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7</v>
          </cell>
          <cell r="J16">
            <v>0</v>
          </cell>
          <cell r="K16">
            <v>0</v>
          </cell>
          <cell r="L16">
            <v>0</v>
          </cell>
          <cell r="M16">
            <v>153</v>
          </cell>
          <cell r="N16">
            <v>153</v>
          </cell>
          <cell r="O16">
            <v>22</v>
          </cell>
          <cell r="P16">
            <v>131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0.12418300653594801</v>
          </cell>
          <cell r="AA16">
            <v>0.12418300653594801</v>
          </cell>
          <cell r="AB16">
            <v>0</v>
          </cell>
          <cell r="AC16">
            <v>0</v>
          </cell>
          <cell r="AD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7.63358778625954E-3</v>
          </cell>
          <cell r="AT16">
            <v>7.63358778625954E-3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B17">
            <v>8262112</v>
          </cell>
          <cell r="C17" t="str">
            <v>Russell Street School</v>
          </cell>
          <cell r="D17" t="str">
            <v>Primary</v>
          </cell>
          <cell r="E17">
            <v>0</v>
          </cell>
          <cell r="F17">
            <v>1</v>
          </cell>
          <cell r="G17">
            <v>0</v>
          </cell>
          <cell r="H17">
            <v>0</v>
          </cell>
          <cell r="I17">
            <v>3</v>
          </cell>
          <cell r="J17">
            <v>0</v>
          </cell>
          <cell r="K17">
            <v>0</v>
          </cell>
          <cell r="L17">
            <v>0</v>
          </cell>
          <cell r="M17">
            <v>185</v>
          </cell>
          <cell r="N17">
            <v>185</v>
          </cell>
          <cell r="O17">
            <v>51</v>
          </cell>
          <cell r="P17">
            <v>134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</v>
          </cell>
          <cell r="Z17">
            <v>0.19459459459459499</v>
          </cell>
          <cell r="AA17">
            <v>0.2</v>
          </cell>
          <cell r="AB17">
            <v>0</v>
          </cell>
          <cell r="AC17">
            <v>0</v>
          </cell>
          <cell r="AD17">
            <v>0.87027027027027004</v>
          </cell>
          <cell r="AE17">
            <v>1.62162162162162E-2</v>
          </cell>
          <cell r="AF17">
            <v>2.7027027027027001E-2</v>
          </cell>
          <cell r="AG17">
            <v>0</v>
          </cell>
          <cell r="AH17">
            <v>8.6486486486486505E-2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6.01503759398496E-2</v>
          </cell>
          <cell r="AS17">
            <v>6.7669172932330796E-2</v>
          </cell>
          <cell r="AT17">
            <v>6.7669172932330796E-2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B18">
            <v>8262121</v>
          </cell>
          <cell r="C18" t="str">
            <v>Bushfield School</v>
          </cell>
          <cell r="D18" t="str">
            <v>Primary</v>
          </cell>
          <cell r="E18">
            <v>0</v>
          </cell>
          <cell r="F18">
            <v>1</v>
          </cell>
          <cell r="G18">
            <v>0</v>
          </cell>
          <cell r="H18">
            <v>0</v>
          </cell>
          <cell r="I18">
            <v>4</v>
          </cell>
          <cell r="J18">
            <v>0</v>
          </cell>
          <cell r="K18">
            <v>0</v>
          </cell>
          <cell r="L18">
            <v>0</v>
          </cell>
          <cell r="M18">
            <v>412</v>
          </cell>
          <cell r="N18">
            <v>412</v>
          </cell>
          <cell r="O18">
            <v>0</v>
          </cell>
          <cell r="P18">
            <v>412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0.30339805825242699</v>
          </cell>
          <cell r="AA18">
            <v>0.32766990291262099</v>
          </cell>
          <cell r="AB18">
            <v>0</v>
          </cell>
          <cell r="AC18">
            <v>0</v>
          </cell>
          <cell r="AD18">
            <v>0.70873786407767003</v>
          </cell>
          <cell r="AE18">
            <v>7.5242718446601894E-2</v>
          </cell>
          <cell r="AF18">
            <v>0.111650485436893</v>
          </cell>
          <cell r="AG18">
            <v>1.2135922330097099E-2</v>
          </cell>
          <cell r="AH18">
            <v>8.9805825242718407E-2</v>
          </cell>
          <cell r="AI18">
            <v>2.4271844660194199E-3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3.1630170316301699E-2</v>
          </cell>
          <cell r="AS18">
            <v>4.6228710462287097E-2</v>
          </cell>
          <cell r="AT18">
            <v>0.12652068126520699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B19">
            <v>8262122</v>
          </cell>
          <cell r="C19" t="str">
            <v>Wyvern School</v>
          </cell>
          <cell r="D19" t="str">
            <v>Primary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3</v>
          </cell>
          <cell r="J19">
            <v>0</v>
          </cell>
          <cell r="K19">
            <v>0</v>
          </cell>
          <cell r="L19">
            <v>0</v>
          </cell>
          <cell r="M19">
            <v>269</v>
          </cell>
          <cell r="N19">
            <v>269</v>
          </cell>
          <cell r="O19">
            <v>101</v>
          </cell>
          <cell r="P19">
            <v>168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0.18215613382899601</v>
          </cell>
          <cell r="AA19">
            <v>0.18215613382899601</v>
          </cell>
          <cell r="AB19">
            <v>0</v>
          </cell>
          <cell r="AC19">
            <v>0</v>
          </cell>
          <cell r="AD19">
            <v>0.79553903345724897</v>
          </cell>
          <cell r="AE19">
            <v>5.9479553903345701E-2</v>
          </cell>
          <cell r="AF19">
            <v>0.10408921933085501</v>
          </cell>
          <cell r="AG19">
            <v>7.4349442379182196E-3</v>
          </cell>
          <cell r="AH19">
            <v>3.3457249070632002E-2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0.19760479041916201</v>
          </cell>
          <cell r="AS19">
            <v>0.39520958083832303</v>
          </cell>
          <cell r="AT19">
            <v>0.39520958083832303</v>
          </cell>
          <cell r="AU19">
            <v>0</v>
          </cell>
          <cell r="AV19">
            <v>0</v>
          </cell>
          <cell r="AW19">
            <v>0</v>
          </cell>
          <cell r="AX19">
            <v>3.968253968253968E-3</v>
          </cell>
        </row>
        <row r="20">
          <cell r="B20">
            <v>8262238</v>
          </cell>
          <cell r="C20" t="str">
            <v>Barleyhurst Park Primary</v>
          </cell>
          <cell r="D20" t="str">
            <v>Primary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7</v>
          </cell>
          <cell r="J20">
            <v>0</v>
          </cell>
          <cell r="K20">
            <v>0</v>
          </cell>
          <cell r="L20">
            <v>0</v>
          </cell>
          <cell r="M20">
            <v>202</v>
          </cell>
          <cell r="N20">
            <v>202</v>
          </cell>
          <cell r="O20">
            <v>28</v>
          </cell>
          <cell r="P20">
            <v>174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0.28217821782178198</v>
          </cell>
          <cell r="AA20">
            <v>0.30693069306930698</v>
          </cell>
          <cell r="AB20">
            <v>0</v>
          </cell>
          <cell r="AC20">
            <v>0</v>
          </cell>
          <cell r="AD20">
            <v>0.58415841584158401</v>
          </cell>
          <cell r="AE20">
            <v>3.4653465346534698E-2</v>
          </cell>
          <cell r="AF20">
            <v>0.341584158415842</v>
          </cell>
          <cell r="AG20">
            <v>1.9801980198019799E-2</v>
          </cell>
          <cell r="AH20">
            <v>0</v>
          </cell>
          <cell r="AI20">
            <v>9.9009900990098994E-3</v>
          </cell>
          <cell r="AJ20">
            <v>9.9009900990098994E-3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5.1724137931034503E-2</v>
          </cell>
          <cell r="AS20">
            <v>0.14367816091954</v>
          </cell>
          <cell r="AT20">
            <v>0.18390804597701099</v>
          </cell>
          <cell r="AU20">
            <v>0</v>
          </cell>
          <cell r="AV20">
            <v>0</v>
          </cell>
          <cell r="AW20">
            <v>0</v>
          </cell>
          <cell r="AX20">
            <v>9.7560975609756097E-3</v>
          </cell>
        </row>
        <row r="21">
          <cell r="B21">
            <v>8262247</v>
          </cell>
          <cell r="C21" t="str">
            <v>Pepper Hill School</v>
          </cell>
          <cell r="D21" t="str">
            <v>Primary</v>
          </cell>
          <cell r="E21">
            <v>0</v>
          </cell>
          <cell r="F21">
            <v>1</v>
          </cell>
          <cell r="G21">
            <v>0</v>
          </cell>
          <cell r="H21">
            <v>0</v>
          </cell>
          <cell r="I21">
            <v>3</v>
          </cell>
          <cell r="J21">
            <v>0</v>
          </cell>
          <cell r="K21">
            <v>0</v>
          </cell>
          <cell r="L21">
            <v>0</v>
          </cell>
          <cell r="M21">
            <v>132</v>
          </cell>
          <cell r="N21">
            <v>132</v>
          </cell>
          <cell r="O21">
            <v>36</v>
          </cell>
          <cell r="P21">
            <v>96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3</v>
          </cell>
          <cell r="Z21">
            <v>0.26515151515151503</v>
          </cell>
          <cell r="AA21">
            <v>0.27272727272727298</v>
          </cell>
          <cell r="AB21">
            <v>0</v>
          </cell>
          <cell r="AC21">
            <v>0</v>
          </cell>
          <cell r="AD21">
            <v>0.234848484848485</v>
          </cell>
          <cell r="AE21">
            <v>0.28030303030303</v>
          </cell>
          <cell r="AF21">
            <v>0.15909090909090901</v>
          </cell>
          <cell r="AG21">
            <v>0.28030303030303</v>
          </cell>
          <cell r="AH21">
            <v>1.5151515151515201E-2</v>
          </cell>
          <cell r="AI21">
            <v>2.27272727272727E-2</v>
          </cell>
          <cell r="AJ21">
            <v>7.5757575757575803E-3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0.14893617021276601</v>
          </cell>
          <cell r="AS21">
            <v>0.25531914893617003</v>
          </cell>
          <cell r="AT21">
            <v>0.25531914893617003</v>
          </cell>
          <cell r="AU21">
            <v>0</v>
          </cell>
          <cell r="AV21">
            <v>0</v>
          </cell>
          <cell r="AW21">
            <v>0</v>
          </cell>
          <cell r="AX21">
            <v>7.1428571428571426E-3</v>
          </cell>
        </row>
        <row r="22">
          <cell r="B22">
            <v>8262272</v>
          </cell>
          <cell r="C22" t="str">
            <v>Greenleys First School</v>
          </cell>
          <cell r="D22" t="str">
            <v>Primary</v>
          </cell>
          <cell r="E22">
            <v>0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0</v>
          </cell>
          <cell r="K22">
            <v>0</v>
          </cell>
          <cell r="L22">
            <v>0</v>
          </cell>
          <cell r="M22">
            <v>122</v>
          </cell>
          <cell r="N22">
            <v>122</v>
          </cell>
          <cell r="O22">
            <v>32</v>
          </cell>
          <cell r="P22">
            <v>90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0.49180327868852503</v>
          </cell>
          <cell r="AA22">
            <v>0.49180327868852503</v>
          </cell>
          <cell r="AB22">
            <v>0</v>
          </cell>
          <cell r="AC22">
            <v>0</v>
          </cell>
          <cell r="AD22">
            <v>0.24590163934426201</v>
          </cell>
          <cell r="AE22">
            <v>8.1967213114754103E-3</v>
          </cell>
          <cell r="AF22">
            <v>0.27049180327868899</v>
          </cell>
          <cell r="AG22">
            <v>0</v>
          </cell>
          <cell r="AH22">
            <v>0.47540983606557402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0.233333333333333</v>
          </cell>
          <cell r="AS22">
            <v>0.31111111111111101</v>
          </cell>
          <cell r="AT22">
            <v>0.31111111111111101</v>
          </cell>
          <cell r="AU22">
            <v>0</v>
          </cell>
          <cell r="AV22">
            <v>0</v>
          </cell>
          <cell r="AW22">
            <v>0</v>
          </cell>
          <cell r="AX22">
            <v>6.8493150684931503E-3</v>
          </cell>
        </row>
        <row r="23">
          <cell r="B23">
            <v>8262284</v>
          </cell>
          <cell r="C23" t="str">
            <v>Langland Community School</v>
          </cell>
          <cell r="D23" t="str">
            <v>Primary</v>
          </cell>
          <cell r="E23">
            <v>0</v>
          </cell>
          <cell r="F23">
            <v>1</v>
          </cell>
          <cell r="G23">
            <v>0</v>
          </cell>
          <cell r="H23">
            <v>0</v>
          </cell>
          <cell r="I23">
            <v>7</v>
          </cell>
          <cell r="J23">
            <v>0</v>
          </cell>
          <cell r="K23">
            <v>0</v>
          </cell>
          <cell r="L23">
            <v>0</v>
          </cell>
          <cell r="M23">
            <v>172</v>
          </cell>
          <cell r="N23">
            <v>172</v>
          </cell>
          <cell r="O23">
            <v>13</v>
          </cell>
          <cell r="P23">
            <v>159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0.587209302325581</v>
          </cell>
          <cell r="AA23">
            <v>0.59883720930232598</v>
          </cell>
          <cell r="AB23">
            <v>0</v>
          </cell>
          <cell r="AC23">
            <v>0</v>
          </cell>
          <cell r="AD23">
            <v>5.2631578947368397E-2</v>
          </cell>
          <cell r="AE23">
            <v>6.4327485380116997E-2</v>
          </cell>
          <cell r="AF23">
            <v>0</v>
          </cell>
          <cell r="AG23">
            <v>1.7543859649122799E-2</v>
          </cell>
          <cell r="AH23">
            <v>0.56140350877193002</v>
          </cell>
          <cell r="AI23">
            <v>0.30409356725146203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2.53164556962025E-2</v>
          </cell>
          <cell r="AS23">
            <v>8.2278481012658194E-2</v>
          </cell>
          <cell r="AT23">
            <v>0.10126582278481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B24">
            <v>8262285</v>
          </cell>
          <cell r="C24" t="str">
            <v>Falconhurst School</v>
          </cell>
          <cell r="D24" t="str">
            <v>Primary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7</v>
          </cell>
          <cell r="J24">
            <v>0</v>
          </cell>
          <cell r="K24">
            <v>0</v>
          </cell>
          <cell r="L24">
            <v>0</v>
          </cell>
          <cell r="M24">
            <v>317</v>
          </cell>
          <cell r="N24">
            <v>317</v>
          </cell>
          <cell r="O24">
            <v>44</v>
          </cell>
          <cell r="P24">
            <v>273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0.37223974763406897</v>
          </cell>
          <cell r="AA24">
            <v>0.38170347003154598</v>
          </cell>
          <cell r="AB24">
            <v>0</v>
          </cell>
          <cell r="AC24">
            <v>0</v>
          </cell>
          <cell r="AD24">
            <v>0.39432176656151402</v>
          </cell>
          <cell r="AE24">
            <v>0.34384858044164002</v>
          </cell>
          <cell r="AF24">
            <v>3.47003154574132E-2</v>
          </cell>
          <cell r="AG24">
            <v>0.16403785488959</v>
          </cell>
          <cell r="AH24">
            <v>1.5772870662460602E-2</v>
          </cell>
          <cell r="AI24">
            <v>4.7318611987381701E-2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9.2936802973977703E-2</v>
          </cell>
          <cell r="AS24">
            <v>0.17472118959107799</v>
          </cell>
          <cell r="AT24">
            <v>0.260223048327138</v>
          </cell>
          <cell r="AU24">
            <v>0</v>
          </cell>
          <cell r="AV24">
            <v>0</v>
          </cell>
          <cell r="AW24">
            <v>0</v>
          </cell>
          <cell r="AX24">
            <v>9.11854103343465E-3</v>
          </cell>
        </row>
        <row r="25">
          <cell r="B25">
            <v>8262299</v>
          </cell>
          <cell r="C25" t="str">
            <v>Southwood School</v>
          </cell>
          <cell r="D25" t="str">
            <v>Primary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4</v>
          </cell>
          <cell r="J25">
            <v>0</v>
          </cell>
          <cell r="K25">
            <v>0</v>
          </cell>
          <cell r="L25">
            <v>0</v>
          </cell>
          <cell r="M25">
            <v>171</v>
          </cell>
          <cell r="N25">
            <v>171</v>
          </cell>
          <cell r="O25">
            <v>0</v>
          </cell>
          <cell r="P25">
            <v>171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0.321637426900585</v>
          </cell>
          <cell r="AA25">
            <v>0.35672514619883</v>
          </cell>
          <cell r="AB25">
            <v>0</v>
          </cell>
          <cell r="AC25">
            <v>0</v>
          </cell>
          <cell r="AD25">
            <v>0.181286549707602</v>
          </cell>
          <cell r="AE25">
            <v>0.75438596491228105</v>
          </cell>
          <cell r="AF25">
            <v>6.4327485380116997E-2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2.9239766081871298E-2</v>
          </cell>
          <cell r="AS25">
            <v>4.0935672514619902E-2</v>
          </cell>
          <cell r="AT25">
            <v>0.16374269005847999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B26">
            <v>8262301</v>
          </cell>
          <cell r="C26" t="str">
            <v>Stanton School</v>
          </cell>
          <cell r="D26" t="str">
            <v>Primary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4</v>
          </cell>
          <cell r="J26">
            <v>0</v>
          </cell>
          <cell r="K26">
            <v>0</v>
          </cell>
          <cell r="L26">
            <v>0</v>
          </cell>
          <cell r="M26">
            <v>289</v>
          </cell>
          <cell r="N26">
            <v>289</v>
          </cell>
          <cell r="O26">
            <v>0</v>
          </cell>
          <cell r="P26">
            <v>289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0.38408304498269902</v>
          </cell>
          <cell r="AA26">
            <v>0.43944636678200699</v>
          </cell>
          <cell r="AB26">
            <v>0</v>
          </cell>
          <cell r="AC26">
            <v>0</v>
          </cell>
          <cell r="AD26">
            <v>0.228373702422145</v>
          </cell>
          <cell r="AE26">
            <v>0.321799307958478</v>
          </cell>
          <cell r="AF26">
            <v>0.207612456747405</v>
          </cell>
          <cell r="AG26">
            <v>0.21453287197231799</v>
          </cell>
          <cell r="AH26">
            <v>1.73010380622837E-2</v>
          </cell>
          <cell r="AI26">
            <v>6.9204152249135002E-3</v>
          </cell>
          <cell r="AJ26">
            <v>3.4602076124567501E-3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3.4602076124567498E-2</v>
          </cell>
          <cell r="AS26">
            <v>4.8442906574394498E-2</v>
          </cell>
          <cell r="AT26">
            <v>0.10726643598615899</v>
          </cell>
          <cell r="AU26">
            <v>0</v>
          </cell>
          <cell r="AV26">
            <v>0</v>
          </cell>
          <cell r="AW26">
            <v>0</v>
          </cell>
          <cell r="AX26">
            <v>6.6666666666666671E-3</v>
          </cell>
        </row>
        <row r="27">
          <cell r="B27">
            <v>8262303</v>
          </cell>
          <cell r="C27" t="str">
            <v>Great Linford Primary School</v>
          </cell>
          <cell r="D27" t="str">
            <v>Primary</v>
          </cell>
          <cell r="E27">
            <v>0</v>
          </cell>
          <cell r="F27">
            <v>1</v>
          </cell>
          <cell r="G27">
            <v>0</v>
          </cell>
          <cell r="H27">
            <v>0</v>
          </cell>
          <cell r="I27">
            <v>7</v>
          </cell>
          <cell r="J27">
            <v>0</v>
          </cell>
          <cell r="K27">
            <v>0</v>
          </cell>
          <cell r="L27">
            <v>0</v>
          </cell>
          <cell r="M27">
            <v>340</v>
          </cell>
          <cell r="N27">
            <v>340</v>
          </cell>
          <cell r="O27">
            <v>45</v>
          </cell>
          <cell r="P27">
            <v>295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2</v>
          </cell>
          <cell r="Z27">
            <v>0.26176470588235301</v>
          </cell>
          <cell r="AA27">
            <v>0.28529411764705898</v>
          </cell>
          <cell r="AB27">
            <v>0</v>
          </cell>
          <cell r="AC27">
            <v>0</v>
          </cell>
          <cell r="AD27">
            <v>0.29793510324483802</v>
          </cell>
          <cell r="AE27">
            <v>0.32448377581120902</v>
          </cell>
          <cell r="AF27">
            <v>0.33038348082595898</v>
          </cell>
          <cell r="AG27">
            <v>2.6548672566371698E-2</v>
          </cell>
          <cell r="AH27">
            <v>1.7699115044247801E-2</v>
          </cell>
          <cell r="AI27">
            <v>2.9498525073746299E-3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3.7288135593220299E-2</v>
          </cell>
          <cell r="AS27">
            <v>6.7796610169491497E-2</v>
          </cell>
          <cell r="AT27">
            <v>0.111864406779661</v>
          </cell>
          <cell r="AU27">
            <v>0</v>
          </cell>
          <cell r="AV27">
            <v>0</v>
          </cell>
          <cell r="AW27">
            <v>0</v>
          </cell>
          <cell r="AX27">
            <v>1.1799410029498525E-2</v>
          </cell>
        </row>
        <row r="28">
          <cell r="B28">
            <v>8262305</v>
          </cell>
          <cell r="C28" t="str">
            <v>Greenleys Junior School</v>
          </cell>
          <cell r="D28" t="str">
            <v>Primary</v>
          </cell>
          <cell r="E28">
            <v>0</v>
          </cell>
          <cell r="F28">
            <v>1</v>
          </cell>
          <cell r="G28">
            <v>0</v>
          </cell>
          <cell r="H28">
            <v>0</v>
          </cell>
          <cell r="I28">
            <v>4</v>
          </cell>
          <cell r="J28">
            <v>0</v>
          </cell>
          <cell r="K28">
            <v>0</v>
          </cell>
          <cell r="L28">
            <v>0</v>
          </cell>
          <cell r="M28">
            <v>218</v>
          </cell>
          <cell r="N28">
            <v>218</v>
          </cell>
          <cell r="O28">
            <v>0</v>
          </cell>
          <cell r="P28">
            <v>218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0.51376146788990795</v>
          </cell>
          <cell r="AA28">
            <v>0.55045871559632997</v>
          </cell>
          <cell r="AB28">
            <v>0</v>
          </cell>
          <cell r="AC28">
            <v>0</v>
          </cell>
          <cell r="AD28">
            <v>0.302752293577982</v>
          </cell>
          <cell r="AE28">
            <v>9.1743119266055103E-3</v>
          </cell>
          <cell r="AF28">
            <v>0.22477064220183501</v>
          </cell>
          <cell r="AG28">
            <v>0</v>
          </cell>
          <cell r="AH28">
            <v>0.46330275229357798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9.1743119266055103E-3</v>
          </cell>
          <cell r="AS28">
            <v>9.1743119266055103E-3</v>
          </cell>
          <cell r="AT28">
            <v>7.3394495412843999E-2</v>
          </cell>
          <cell r="AU28">
            <v>0</v>
          </cell>
          <cell r="AV28">
            <v>0</v>
          </cell>
          <cell r="AW28">
            <v>0</v>
          </cell>
          <cell r="AX28">
            <v>4.5248868778280547E-3</v>
          </cell>
        </row>
        <row r="29">
          <cell r="B29">
            <v>8262306</v>
          </cell>
          <cell r="C29" t="str">
            <v>Wood End Infant &amp; Pre-School</v>
          </cell>
          <cell r="D29" t="str">
            <v>Primary</v>
          </cell>
          <cell r="E29">
            <v>0</v>
          </cell>
          <cell r="F29">
            <v>1</v>
          </cell>
          <cell r="G29">
            <v>0</v>
          </cell>
          <cell r="H29">
            <v>0</v>
          </cell>
          <cell r="I29">
            <v>3</v>
          </cell>
          <cell r="J29">
            <v>0</v>
          </cell>
          <cell r="K29">
            <v>0</v>
          </cell>
          <cell r="L29">
            <v>0</v>
          </cell>
          <cell r="M29">
            <v>67</v>
          </cell>
          <cell r="N29">
            <v>67</v>
          </cell>
          <cell r="O29">
            <v>31</v>
          </cell>
          <cell r="P29">
            <v>36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0.41791044776119401</v>
          </cell>
          <cell r="AA29">
            <v>0.41791044776119401</v>
          </cell>
          <cell r="AB29">
            <v>0</v>
          </cell>
          <cell r="AC29">
            <v>0</v>
          </cell>
          <cell r="AD29">
            <v>4.47761194029851E-2</v>
          </cell>
          <cell r="AE29">
            <v>0.402985074626866</v>
          </cell>
          <cell r="AF29">
            <v>0.402985074626866</v>
          </cell>
          <cell r="AG29">
            <v>0.14925373134328401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0.25</v>
          </cell>
          <cell r="AS29">
            <v>0.47222222222222199</v>
          </cell>
          <cell r="AT29">
            <v>0.47222222222222199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B30">
            <v>8262309</v>
          </cell>
          <cell r="C30" t="str">
            <v>Bradwell Village School</v>
          </cell>
          <cell r="D30" t="str">
            <v>Primary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4</v>
          </cell>
          <cell r="J30">
            <v>0</v>
          </cell>
          <cell r="K30">
            <v>0</v>
          </cell>
          <cell r="L30">
            <v>0</v>
          </cell>
          <cell r="M30">
            <v>247</v>
          </cell>
          <cell r="N30">
            <v>247</v>
          </cell>
          <cell r="O30">
            <v>0</v>
          </cell>
          <cell r="P30">
            <v>247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0.291497975708502</v>
          </cell>
          <cell r="AA30">
            <v>0.29959514170040502</v>
          </cell>
          <cell r="AB30">
            <v>0</v>
          </cell>
          <cell r="AC30">
            <v>0</v>
          </cell>
          <cell r="AD30">
            <v>0.54655870445344101</v>
          </cell>
          <cell r="AE30">
            <v>0.20242914979757101</v>
          </cell>
          <cell r="AF30">
            <v>0.24696356275303599</v>
          </cell>
          <cell r="AG30">
            <v>4.0485829959514196E-3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1.6194331983805699E-2</v>
          </cell>
          <cell r="AS30">
            <v>2.0242914979757099E-2</v>
          </cell>
          <cell r="AT30">
            <v>7.69230769230769E-2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B31">
            <v>8262313</v>
          </cell>
          <cell r="C31" t="str">
            <v>Downs Barn School</v>
          </cell>
          <cell r="D31" t="str">
            <v>Primary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3</v>
          </cell>
          <cell r="J31">
            <v>0</v>
          </cell>
          <cell r="K31">
            <v>0</v>
          </cell>
          <cell r="L31">
            <v>0</v>
          </cell>
          <cell r="M31">
            <v>69</v>
          </cell>
          <cell r="N31">
            <v>69</v>
          </cell>
          <cell r="O31">
            <v>20</v>
          </cell>
          <cell r="P31">
            <v>49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</v>
          </cell>
          <cell r="Z31">
            <v>0.14492753623188401</v>
          </cell>
          <cell r="AA31">
            <v>0.14492753623188401</v>
          </cell>
          <cell r="AB31">
            <v>0</v>
          </cell>
          <cell r="AC31">
            <v>0</v>
          </cell>
          <cell r="AD31">
            <v>0.24637681159420299</v>
          </cell>
          <cell r="AE31">
            <v>0.66666666666666696</v>
          </cell>
          <cell r="AF31">
            <v>8.6956521739130405E-2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0.30612244897959201</v>
          </cell>
          <cell r="AS31">
            <v>0.67346938775510201</v>
          </cell>
          <cell r="AT31">
            <v>0.67346938775510201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B32">
            <v>8262316</v>
          </cell>
          <cell r="C32" t="str">
            <v>Germander Park School</v>
          </cell>
          <cell r="D32" t="str">
            <v>Primary</v>
          </cell>
          <cell r="E32">
            <v>0</v>
          </cell>
          <cell r="F32">
            <v>1</v>
          </cell>
          <cell r="G32">
            <v>0</v>
          </cell>
          <cell r="H32">
            <v>0</v>
          </cell>
          <cell r="I32">
            <v>3</v>
          </cell>
          <cell r="J32">
            <v>0</v>
          </cell>
          <cell r="K32">
            <v>0</v>
          </cell>
          <cell r="L32">
            <v>0</v>
          </cell>
          <cell r="M32">
            <v>82</v>
          </cell>
          <cell r="N32">
            <v>82</v>
          </cell>
          <cell r="O32">
            <v>25</v>
          </cell>
          <cell r="P32">
            <v>57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0.36585365853658502</v>
          </cell>
          <cell r="AA32">
            <v>0.36585365853658502</v>
          </cell>
          <cell r="AB32">
            <v>0</v>
          </cell>
          <cell r="AC32">
            <v>0</v>
          </cell>
          <cell r="AD32">
            <v>3.65853658536585E-2</v>
          </cell>
          <cell r="AE32">
            <v>0.86585365853658502</v>
          </cell>
          <cell r="AF32">
            <v>9.7560975609756101E-2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0.29824561403508798</v>
          </cell>
          <cell r="AS32">
            <v>0.52631578947368396</v>
          </cell>
          <cell r="AT32">
            <v>0.52631578947368396</v>
          </cell>
          <cell r="AU32">
            <v>0</v>
          </cell>
          <cell r="AV32">
            <v>0</v>
          </cell>
          <cell r="AW32">
            <v>0</v>
          </cell>
          <cell r="AX32">
            <v>2.0833333333333332E-2</v>
          </cell>
        </row>
        <row r="33">
          <cell r="B33">
            <v>8262320</v>
          </cell>
          <cell r="C33" t="str">
            <v>The Willows School and Early Years Centre</v>
          </cell>
          <cell r="D33" t="str">
            <v>Primary</v>
          </cell>
          <cell r="E33">
            <v>0</v>
          </cell>
          <cell r="F33">
            <v>1</v>
          </cell>
          <cell r="G33">
            <v>0</v>
          </cell>
          <cell r="H33">
            <v>0</v>
          </cell>
          <cell r="I33">
            <v>3</v>
          </cell>
          <cell r="J33">
            <v>0</v>
          </cell>
          <cell r="K33">
            <v>0</v>
          </cell>
          <cell r="L33">
            <v>0</v>
          </cell>
          <cell r="M33">
            <v>121</v>
          </cell>
          <cell r="N33">
            <v>121</v>
          </cell>
          <cell r="O33">
            <v>44</v>
          </cell>
          <cell r="P33">
            <v>77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0.413223140495868</v>
          </cell>
          <cell r="AA33">
            <v>0.413223140495868</v>
          </cell>
          <cell r="AB33">
            <v>0</v>
          </cell>
          <cell r="AC33">
            <v>0</v>
          </cell>
          <cell r="AD33">
            <v>0.11570247933884301</v>
          </cell>
          <cell r="AE33">
            <v>0.63636363636363602</v>
          </cell>
          <cell r="AF33">
            <v>5.7851239669421503E-2</v>
          </cell>
          <cell r="AG33">
            <v>0.19008264462809901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0.25974025974025999</v>
          </cell>
          <cell r="AS33">
            <v>0.45454545454545497</v>
          </cell>
          <cell r="AT33">
            <v>0.45454545454545497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B34">
            <v>8262322</v>
          </cell>
          <cell r="C34" t="str">
            <v>Priory Common School</v>
          </cell>
          <cell r="D34" t="str">
            <v>Primary</v>
          </cell>
          <cell r="E34">
            <v>0</v>
          </cell>
          <cell r="F34">
            <v>1</v>
          </cell>
          <cell r="G34">
            <v>0</v>
          </cell>
          <cell r="H34">
            <v>0</v>
          </cell>
          <cell r="I34">
            <v>3</v>
          </cell>
          <cell r="J34">
            <v>0</v>
          </cell>
          <cell r="K34">
            <v>0</v>
          </cell>
          <cell r="L34">
            <v>0</v>
          </cell>
          <cell r="M34">
            <v>114</v>
          </cell>
          <cell r="N34">
            <v>114</v>
          </cell>
          <cell r="O34">
            <v>35</v>
          </cell>
          <cell r="P34">
            <v>79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0.23684210526315799</v>
          </cell>
          <cell r="AA34">
            <v>0.23684210526315799</v>
          </cell>
          <cell r="AB34">
            <v>0</v>
          </cell>
          <cell r="AC34">
            <v>0</v>
          </cell>
          <cell r="AD34">
            <v>0.56140350877193002</v>
          </cell>
          <cell r="AE34">
            <v>0.13157894736842099</v>
          </cell>
          <cell r="AF34">
            <v>0.28947368421052599</v>
          </cell>
          <cell r="AG34">
            <v>1.7543859649122799E-2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7.5949367088607597E-2</v>
          </cell>
          <cell r="AS34">
            <v>0.341772151898734</v>
          </cell>
          <cell r="AT34">
            <v>0.341772151898734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B35">
            <v>8262323</v>
          </cell>
          <cell r="C35" t="str">
            <v>Giffard Park Primary School</v>
          </cell>
          <cell r="D35" t="str">
            <v>Primary</v>
          </cell>
          <cell r="E35">
            <v>0</v>
          </cell>
          <cell r="F35">
            <v>1</v>
          </cell>
          <cell r="G35">
            <v>0</v>
          </cell>
          <cell r="H35">
            <v>0</v>
          </cell>
          <cell r="I35">
            <v>7</v>
          </cell>
          <cell r="J35">
            <v>0</v>
          </cell>
          <cell r="K35">
            <v>0</v>
          </cell>
          <cell r="L35">
            <v>0</v>
          </cell>
          <cell r="M35">
            <v>312</v>
          </cell>
          <cell r="N35">
            <v>312</v>
          </cell>
          <cell r="O35">
            <v>41</v>
          </cell>
          <cell r="P35">
            <v>271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0.227564102564103</v>
          </cell>
          <cell r="AA35">
            <v>0.227564102564103</v>
          </cell>
          <cell r="AB35">
            <v>0</v>
          </cell>
          <cell r="AC35">
            <v>0</v>
          </cell>
          <cell r="AD35">
            <v>0.84615384615384603</v>
          </cell>
          <cell r="AE35">
            <v>8.3333333333333301E-2</v>
          </cell>
          <cell r="AF35">
            <v>5.1282051282051301E-2</v>
          </cell>
          <cell r="AG35">
            <v>9.6153846153846194E-3</v>
          </cell>
          <cell r="AH35">
            <v>9.6153846153846194E-3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4.4280442804428E-2</v>
          </cell>
          <cell r="AS35">
            <v>7.7490774907749096E-2</v>
          </cell>
          <cell r="AT35">
            <v>9.9630996309963096E-2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B36">
            <v>8262324</v>
          </cell>
          <cell r="C36" t="str">
            <v>Heelands School</v>
          </cell>
          <cell r="D36" t="str">
            <v>Primary</v>
          </cell>
          <cell r="E36">
            <v>0</v>
          </cell>
          <cell r="F36">
            <v>1</v>
          </cell>
          <cell r="G36">
            <v>0</v>
          </cell>
          <cell r="H36">
            <v>0</v>
          </cell>
          <cell r="I36">
            <v>3</v>
          </cell>
          <cell r="J36">
            <v>0</v>
          </cell>
          <cell r="K36">
            <v>0</v>
          </cell>
          <cell r="L36">
            <v>0</v>
          </cell>
          <cell r="M36">
            <v>80</v>
          </cell>
          <cell r="N36">
            <v>80</v>
          </cell>
          <cell r="O36">
            <v>30</v>
          </cell>
          <cell r="P36">
            <v>50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0.27500000000000002</v>
          </cell>
          <cell r="AA36">
            <v>0.27500000000000002</v>
          </cell>
          <cell r="AB36">
            <v>0</v>
          </cell>
          <cell r="AC36">
            <v>0</v>
          </cell>
          <cell r="AD36">
            <v>0.35</v>
          </cell>
          <cell r="AE36">
            <v>0.3</v>
          </cell>
          <cell r="AF36">
            <v>0.33750000000000002</v>
          </cell>
          <cell r="AG36">
            <v>1.2500000000000001E-2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0.06</v>
          </cell>
          <cell r="AS36">
            <v>0.14000000000000001</v>
          </cell>
          <cell r="AT36">
            <v>0.14000000000000001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B37">
            <v>8262327</v>
          </cell>
          <cell r="C37" t="str">
            <v>Summerfield School</v>
          </cell>
          <cell r="D37" t="str">
            <v>Primary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7</v>
          </cell>
          <cell r="J37">
            <v>0</v>
          </cell>
          <cell r="K37">
            <v>0</v>
          </cell>
          <cell r="L37">
            <v>0</v>
          </cell>
          <cell r="M37">
            <v>331</v>
          </cell>
          <cell r="N37">
            <v>331</v>
          </cell>
          <cell r="O37">
            <v>37</v>
          </cell>
          <cell r="P37">
            <v>294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0.25377643504531699</v>
          </cell>
          <cell r="AA37">
            <v>0.259818731117825</v>
          </cell>
          <cell r="AB37">
            <v>0</v>
          </cell>
          <cell r="AC37">
            <v>0</v>
          </cell>
          <cell r="AD37">
            <v>0.392749244712991</v>
          </cell>
          <cell r="AE37">
            <v>0.17522658610271899</v>
          </cell>
          <cell r="AF37">
            <v>0.404833836858006</v>
          </cell>
          <cell r="AG37">
            <v>1.8126888217522698E-2</v>
          </cell>
          <cell r="AH37">
            <v>3.0211480362537799E-3</v>
          </cell>
          <cell r="AI37">
            <v>6.0422960725075503E-3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0.11224489795918401</v>
          </cell>
          <cell r="AS37">
            <v>0.16666666666666699</v>
          </cell>
          <cell r="AT37">
            <v>0.24829931972789099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B38">
            <v>8262330</v>
          </cell>
          <cell r="C38" t="str">
            <v>Willen Primary School</v>
          </cell>
          <cell r="D38" t="str">
            <v>Primary</v>
          </cell>
          <cell r="E38">
            <v>0</v>
          </cell>
          <cell r="F38">
            <v>1</v>
          </cell>
          <cell r="G38">
            <v>0</v>
          </cell>
          <cell r="H38">
            <v>0</v>
          </cell>
          <cell r="I38">
            <v>7</v>
          </cell>
          <cell r="J38">
            <v>0</v>
          </cell>
          <cell r="K38">
            <v>0</v>
          </cell>
          <cell r="L38">
            <v>0</v>
          </cell>
          <cell r="M38">
            <v>374</v>
          </cell>
          <cell r="N38">
            <v>374</v>
          </cell>
          <cell r="O38">
            <v>44</v>
          </cell>
          <cell r="P38">
            <v>330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0.14973262032085599</v>
          </cell>
          <cell r="AA38">
            <v>0.15508021390374299</v>
          </cell>
          <cell r="AB38">
            <v>0</v>
          </cell>
          <cell r="AC38">
            <v>0</v>
          </cell>
          <cell r="AD38">
            <v>0.84224598930481298</v>
          </cell>
          <cell r="AE38">
            <v>0.11764705882352899</v>
          </cell>
          <cell r="AF38">
            <v>2.9411764705882401E-2</v>
          </cell>
          <cell r="AG38">
            <v>5.3475935828877002E-3</v>
          </cell>
          <cell r="AH38">
            <v>0</v>
          </cell>
          <cell r="AI38">
            <v>5.3475935828877002E-3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0.1</v>
          </cell>
          <cell r="AS38">
            <v>0.145454545454545</v>
          </cell>
          <cell r="AT38">
            <v>0.16969696969697001</v>
          </cell>
          <cell r="AU38">
            <v>0</v>
          </cell>
          <cell r="AV38">
            <v>0</v>
          </cell>
          <cell r="AW38">
            <v>0</v>
          </cell>
          <cell r="AX38">
            <v>5.5248618784530384E-3</v>
          </cell>
        </row>
        <row r="39">
          <cell r="B39">
            <v>8262336</v>
          </cell>
          <cell r="C39" t="str">
            <v>Caroline Haslett Primary School</v>
          </cell>
          <cell r="D39" t="str">
            <v>Primary</v>
          </cell>
          <cell r="E39">
            <v>0</v>
          </cell>
          <cell r="F39">
            <v>1</v>
          </cell>
          <cell r="G39">
            <v>0</v>
          </cell>
          <cell r="H39">
            <v>0</v>
          </cell>
          <cell r="I39">
            <v>7</v>
          </cell>
          <cell r="J39">
            <v>0</v>
          </cell>
          <cell r="K39">
            <v>0</v>
          </cell>
          <cell r="L39">
            <v>0</v>
          </cell>
          <cell r="M39">
            <v>420</v>
          </cell>
          <cell r="N39">
            <v>420</v>
          </cell>
          <cell r="O39">
            <v>60</v>
          </cell>
          <cell r="P39">
            <v>360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1</v>
          </cell>
          <cell r="Z39">
            <v>0.169047619047619</v>
          </cell>
          <cell r="AA39">
            <v>0.17619047619047601</v>
          </cell>
          <cell r="AB39">
            <v>0</v>
          </cell>
          <cell r="AC39">
            <v>0</v>
          </cell>
          <cell r="AD39">
            <v>0.96904761904761905</v>
          </cell>
          <cell r="AE39">
            <v>1.1904761904761901E-2</v>
          </cell>
          <cell r="AF39">
            <v>1.4285714285714299E-2</v>
          </cell>
          <cell r="AG39">
            <v>0</v>
          </cell>
          <cell r="AH39">
            <v>2.3809523809523799E-3</v>
          </cell>
          <cell r="AI39">
            <v>2.3809523809523799E-3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4.4444444444444398E-2</v>
          </cell>
          <cell r="AS39">
            <v>8.6111111111111097E-2</v>
          </cell>
          <cell r="AT39">
            <v>0.163888888888889</v>
          </cell>
          <cell r="AU39">
            <v>0</v>
          </cell>
          <cell r="AV39">
            <v>0</v>
          </cell>
          <cell r="AW39">
            <v>0</v>
          </cell>
          <cell r="AX39">
            <v>4.7505938242280287E-3</v>
          </cell>
        </row>
        <row r="40">
          <cell r="B40">
            <v>8262337</v>
          </cell>
          <cell r="C40" t="str">
            <v>Green Park School</v>
          </cell>
          <cell r="D40" t="str">
            <v>Primary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7</v>
          </cell>
          <cell r="J40">
            <v>0</v>
          </cell>
          <cell r="K40">
            <v>0</v>
          </cell>
          <cell r="L40">
            <v>0</v>
          </cell>
          <cell r="M40">
            <v>299</v>
          </cell>
          <cell r="N40">
            <v>299</v>
          </cell>
          <cell r="O40">
            <v>37</v>
          </cell>
          <cell r="P40">
            <v>262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0.14715719063545199</v>
          </cell>
          <cell r="AA40">
            <v>0.160535117056856</v>
          </cell>
          <cell r="AB40">
            <v>0</v>
          </cell>
          <cell r="AC40">
            <v>0</v>
          </cell>
          <cell r="AD40">
            <v>0.97993311036789299</v>
          </cell>
          <cell r="AE40">
            <v>6.6889632107023402E-3</v>
          </cell>
          <cell r="AF40">
            <v>3.3444816053511701E-3</v>
          </cell>
          <cell r="AG40">
            <v>1.00334448160535E-2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1.1450381679389301E-2</v>
          </cell>
          <cell r="AS40">
            <v>2.67175572519084E-2</v>
          </cell>
          <cell r="AT40">
            <v>3.4351145038167899E-2</v>
          </cell>
          <cell r="AU40">
            <v>0</v>
          </cell>
          <cell r="AV40">
            <v>0</v>
          </cell>
          <cell r="AW40">
            <v>0</v>
          </cell>
          <cell r="AX40">
            <v>3.2258064516129032E-3</v>
          </cell>
        </row>
        <row r="41">
          <cell r="B41">
            <v>8262346</v>
          </cell>
          <cell r="C41" t="str">
            <v>Cedars Primary School</v>
          </cell>
          <cell r="D41" t="str">
            <v>Primary</v>
          </cell>
          <cell r="E41">
            <v>0</v>
          </cell>
          <cell r="F41">
            <v>1</v>
          </cell>
          <cell r="G41">
            <v>0</v>
          </cell>
          <cell r="H41">
            <v>0</v>
          </cell>
          <cell r="I41">
            <v>7</v>
          </cell>
          <cell r="J41">
            <v>0</v>
          </cell>
          <cell r="K41">
            <v>0</v>
          </cell>
          <cell r="L41">
            <v>0</v>
          </cell>
          <cell r="M41">
            <v>264</v>
          </cell>
          <cell r="N41">
            <v>264</v>
          </cell>
          <cell r="O41">
            <v>30</v>
          </cell>
          <cell r="P41">
            <v>234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0.15151515151515199</v>
          </cell>
          <cell r="AA41">
            <v>0.15530303030303</v>
          </cell>
          <cell r="AB41">
            <v>0</v>
          </cell>
          <cell r="AC41">
            <v>0</v>
          </cell>
          <cell r="AD41">
            <v>0.99621212121212099</v>
          </cell>
          <cell r="AE41">
            <v>0</v>
          </cell>
          <cell r="AF41">
            <v>3.7878787878787902E-3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1.2820512820512799E-2</v>
          </cell>
          <cell r="AS41">
            <v>4.2735042735042701E-2</v>
          </cell>
          <cell r="AT41">
            <v>5.9829059829059797E-2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B42">
            <v>8262347</v>
          </cell>
          <cell r="C42" t="str">
            <v>Glastonbury Thorn School</v>
          </cell>
          <cell r="D42" t="str">
            <v>Primary</v>
          </cell>
          <cell r="E42">
            <v>0</v>
          </cell>
          <cell r="F42">
            <v>1</v>
          </cell>
          <cell r="G42">
            <v>0</v>
          </cell>
          <cell r="H42">
            <v>0</v>
          </cell>
          <cell r="I42">
            <v>3</v>
          </cell>
          <cell r="J42">
            <v>0</v>
          </cell>
          <cell r="K42">
            <v>0</v>
          </cell>
          <cell r="L42">
            <v>0</v>
          </cell>
          <cell r="M42">
            <v>178</v>
          </cell>
          <cell r="N42">
            <v>178</v>
          </cell>
          <cell r="O42">
            <v>60</v>
          </cell>
          <cell r="P42">
            <v>118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9.5505617977528101E-2</v>
          </cell>
          <cell r="AA42">
            <v>9.5505617977528101E-2</v>
          </cell>
          <cell r="AB42">
            <v>0</v>
          </cell>
          <cell r="AC42">
            <v>0</v>
          </cell>
          <cell r="AD42">
            <v>0.91011235955056202</v>
          </cell>
          <cell r="AE42">
            <v>2.2471910112359599E-2</v>
          </cell>
          <cell r="AF42">
            <v>3.9325842696629199E-2</v>
          </cell>
          <cell r="AG42">
            <v>2.2471910112359599E-2</v>
          </cell>
          <cell r="AH42">
            <v>0</v>
          </cell>
          <cell r="AI42">
            <v>5.6179775280898901E-3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0.152542372881356</v>
          </cell>
          <cell r="AS42">
            <v>0.31355932203389802</v>
          </cell>
          <cell r="AT42">
            <v>0.31355932203389802</v>
          </cell>
          <cell r="AU42">
            <v>0</v>
          </cell>
          <cell r="AV42">
            <v>0</v>
          </cell>
          <cell r="AW42">
            <v>0</v>
          </cell>
          <cell r="AX42">
            <v>5.263157894736842E-3</v>
          </cell>
        </row>
        <row r="43">
          <cell r="B43">
            <v>8262348</v>
          </cell>
          <cell r="C43" t="str">
            <v>Abbeys Primary School</v>
          </cell>
          <cell r="D43" t="str">
            <v>Primary</v>
          </cell>
          <cell r="E43">
            <v>0</v>
          </cell>
          <cell r="F43">
            <v>1</v>
          </cell>
          <cell r="G43">
            <v>0</v>
          </cell>
          <cell r="H43">
            <v>0</v>
          </cell>
          <cell r="I43">
            <v>7</v>
          </cell>
          <cell r="J43">
            <v>0</v>
          </cell>
          <cell r="K43">
            <v>0</v>
          </cell>
          <cell r="L43">
            <v>0</v>
          </cell>
          <cell r="M43">
            <v>258</v>
          </cell>
          <cell r="N43">
            <v>258</v>
          </cell>
          <cell r="O43">
            <v>26</v>
          </cell>
          <cell r="P43">
            <v>232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1</v>
          </cell>
          <cell r="Z43">
            <v>0.275193798449612</v>
          </cell>
          <cell r="AA43">
            <v>0.28682170542635699</v>
          </cell>
          <cell r="AB43">
            <v>0</v>
          </cell>
          <cell r="AC43">
            <v>0</v>
          </cell>
          <cell r="AD43">
            <v>0.44747081712062298</v>
          </cell>
          <cell r="AE43">
            <v>6.2256809338521402E-2</v>
          </cell>
          <cell r="AF43">
            <v>0.42412451361867698</v>
          </cell>
          <cell r="AG43">
            <v>2.3346303501945501E-2</v>
          </cell>
          <cell r="AH43">
            <v>1.1673151750972799E-2</v>
          </cell>
          <cell r="AI43">
            <v>2.7237354085603099E-2</v>
          </cell>
          <cell r="AJ43">
            <v>3.8910505836575902E-3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6.0344827586206899E-2</v>
          </cell>
          <cell r="AS43">
            <v>0.10344827586206901</v>
          </cell>
          <cell r="AT43">
            <v>0.13793103448275901</v>
          </cell>
          <cell r="AU43">
            <v>0</v>
          </cell>
          <cell r="AV43">
            <v>0</v>
          </cell>
          <cell r="AW43">
            <v>0</v>
          </cell>
          <cell r="AX43">
            <v>7.1684587813620072E-3</v>
          </cell>
        </row>
        <row r="44">
          <cell r="B44">
            <v>8262351</v>
          </cell>
          <cell r="C44" t="str">
            <v>Drayton Park School</v>
          </cell>
          <cell r="D44" t="str">
            <v>Primary</v>
          </cell>
          <cell r="E44">
            <v>0</v>
          </cell>
          <cell r="F44">
            <v>1</v>
          </cell>
          <cell r="G44">
            <v>0</v>
          </cell>
          <cell r="H44">
            <v>0</v>
          </cell>
          <cell r="I44">
            <v>7</v>
          </cell>
          <cell r="J44">
            <v>0</v>
          </cell>
          <cell r="K44">
            <v>0</v>
          </cell>
          <cell r="L44">
            <v>0</v>
          </cell>
          <cell r="M44">
            <v>310</v>
          </cell>
          <cell r="N44">
            <v>310</v>
          </cell>
          <cell r="O44">
            <v>42</v>
          </cell>
          <cell r="P44">
            <v>268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1</v>
          </cell>
          <cell r="Z44">
            <v>0.412903225806452</v>
          </cell>
          <cell r="AA44">
            <v>0.42580645161290298</v>
          </cell>
          <cell r="AB44">
            <v>0</v>
          </cell>
          <cell r="AC44">
            <v>0</v>
          </cell>
          <cell r="AD44">
            <v>7.1197411003236205E-2</v>
          </cell>
          <cell r="AE44">
            <v>8.7378640776699004E-2</v>
          </cell>
          <cell r="AF44">
            <v>0.14563106796116501</v>
          </cell>
          <cell r="AG44">
            <v>0.15533980582524301</v>
          </cell>
          <cell r="AH44">
            <v>0</v>
          </cell>
          <cell r="AI44">
            <v>0.15533980582524301</v>
          </cell>
          <cell r="AJ44">
            <v>0.38511326860841399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2.6119402985074602E-2</v>
          </cell>
          <cell r="AS44">
            <v>5.9701492537313397E-2</v>
          </cell>
          <cell r="AT44">
            <v>8.9552238805970102E-2</v>
          </cell>
          <cell r="AU44">
            <v>0</v>
          </cell>
          <cell r="AV44">
            <v>0</v>
          </cell>
          <cell r="AW44">
            <v>0</v>
          </cell>
          <cell r="AX44">
            <v>6.4516129032258064E-3</v>
          </cell>
        </row>
        <row r="45">
          <cell r="B45">
            <v>8262353</v>
          </cell>
          <cell r="C45" t="str">
            <v>Emerson Valley School</v>
          </cell>
          <cell r="D45" t="str">
            <v>Primary</v>
          </cell>
          <cell r="E45">
            <v>0</v>
          </cell>
          <cell r="F45">
            <v>1</v>
          </cell>
          <cell r="G45">
            <v>0</v>
          </cell>
          <cell r="H45">
            <v>0</v>
          </cell>
          <cell r="I45">
            <v>4</v>
          </cell>
          <cell r="J45">
            <v>0</v>
          </cell>
          <cell r="K45">
            <v>0</v>
          </cell>
          <cell r="L45">
            <v>0</v>
          </cell>
          <cell r="M45">
            <v>438</v>
          </cell>
          <cell r="N45">
            <v>438</v>
          </cell>
          <cell r="O45">
            <v>0</v>
          </cell>
          <cell r="P45">
            <v>438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0.187214611872146</v>
          </cell>
          <cell r="AA45">
            <v>0.221461187214612</v>
          </cell>
          <cell r="AB45">
            <v>0</v>
          </cell>
          <cell r="AC45">
            <v>0</v>
          </cell>
          <cell r="AD45">
            <v>0.89908256880734005</v>
          </cell>
          <cell r="AE45">
            <v>3.2110091743119303E-2</v>
          </cell>
          <cell r="AF45">
            <v>3.6697247706422E-2</v>
          </cell>
          <cell r="AG45">
            <v>1.8348623853211E-2</v>
          </cell>
          <cell r="AH45">
            <v>4.5871559633027499E-3</v>
          </cell>
          <cell r="AI45">
            <v>6.8807339449541297E-3</v>
          </cell>
          <cell r="AJ45">
            <v>2.2935779816513802E-3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3.88127853881279E-2</v>
          </cell>
          <cell r="AS45">
            <v>4.7945205479452101E-2</v>
          </cell>
          <cell r="AT45">
            <v>9.1324200913242004E-2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B46">
            <v>8262506</v>
          </cell>
          <cell r="C46" t="str">
            <v>Loughton Manor First School</v>
          </cell>
          <cell r="D46" t="str">
            <v>Primary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  <cell r="I46">
            <v>3</v>
          </cell>
          <cell r="J46">
            <v>0</v>
          </cell>
          <cell r="K46">
            <v>0</v>
          </cell>
          <cell r="L46">
            <v>0</v>
          </cell>
          <cell r="M46">
            <v>180</v>
          </cell>
          <cell r="N46">
            <v>180</v>
          </cell>
          <cell r="O46">
            <v>60</v>
          </cell>
          <cell r="P46">
            <v>120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0.116666666666667</v>
          </cell>
          <cell r="AA46">
            <v>0.116666666666667</v>
          </cell>
          <cell r="AB46">
            <v>0</v>
          </cell>
          <cell r="AC46">
            <v>0</v>
          </cell>
          <cell r="AD46">
            <v>0.96666666666666701</v>
          </cell>
          <cell r="AE46">
            <v>1.1111111111111099E-2</v>
          </cell>
          <cell r="AF46">
            <v>1.6666666666666701E-2</v>
          </cell>
          <cell r="AG46">
            <v>0</v>
          </cell>
          <cell r="AH46">
            <v>0</v>
          </cell>
          <cell r="AI46">
            <v>5.5555555555555601E-3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0.25833333333333303</v>
          </cell>
          <cell r="AS46">
            <v>0.35</v>
          </cell>
          <cell r="AT46">
            <v>0.35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B47">
            <v>8263000</v>
          </cell>
          <cell r="C47" t="str">
            <v>Cold Harbour Church of England School</v>
          </cell>
          <cell r="D47" t="str">
            <v>Primary</v>
          </cell>
          <cell r="E47">
            <v>0</v>
          </cell>
          <cell r="F47">
            <v>1</v>
          </cell>
          <cell r="G47">
            <v>0</v>
          </cell>
          <cell r="H47">
            <v>0</v>
          </cell>
          <cell r="I47">
            <v>7</v>
          </cell>
          <cell r="J47">
            <v>0</v>
          </cell>
          <cell r="K47">
            <v>0</v>
          </cell>
          <cell r="L47">
            <v>0</v>
          </cell>
          <cell r="M47">
            <v>216</v>
          </cell>
          <cell r="N47">
            <v>216</v>
          </cell>
          <cell r="O47">
            <v>26</v>
          </cell>
          <cell r="P47">
            <v>190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1</v>
          </cell>
          <cell r="Z47">
            <v>0.32407407407407401</v>
          </cell>
          <cell r="AA47">
            <v>0.33796296296296302</v>
          </cell>
          <cell r="AB47">
            <v>0</v>
          </cell>
          <cell r="AC47">
            <v>0</v>
          </cell>
          <cell r="AD47">
            <v>0.72685185185185197</v>
          </cell>
          <cell r="AE47">
            <v>3.2407407407407399E-2</v>
          </cell>
          <cell r="AF47">
            <v>0.22222222222222199</v>
          </cell>
          <cell r="AG47">
            <v>9.2592592592592605E-3</v>
          </cell>
          <cell r="AH47">
            <v>4.6296296296296302E-3</v>
          </cell>
          <cell r="AI47">
            <v>4.6296296296296302E-3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5.29100529100529E-2</v>
          </cell>
          <cell r="AS47">
            <v>9.5238095238095205E-2</v>
          </cell>
          <cell r="AT47">
            <v>0.12169312169312201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</row>
        <row r="48">
          <cell r="B48">
            <v>8263003</v>
          </cell>
          <cell r="C48" t="str">
            <v>Newton Blossomville Church of England School</v>
          </cell>
          <cell r="D48" t="str">
            <v>Primary</v>
          </cell>
          <cell r="E48">
            <v>0</v>
          </cell>
          <cell r="F48">
            <v>1</v>
          </cell>
          <cell r="G48">
            <v>0</v>
          </cell>
          <cell r="H48">
            <v>0</v>
          </cell>
          <cell r="I48">
            <v>3</v>
          </cell>
          <cell r="J48">
            <v>0</v>
          </cell>
          <cell r="K48">
            <v>0</v>
          </cell>
          <cell r="L48">
            <v>0</v>
          </cell>
          <cell r="M48">
            <v>19</v>
          </cell>
          <cell r="N48">
            <v>19</v>
          </cell>
          <cell r="O48">
            <v>10</v>
          </cell>
          <cell r="P48">
            <v>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1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</row>
        <row r="49">
          <cell r="B49">
            <v>8263004</v>
          </cell>
          <cell r="C49" t="str">
            <v>North Crawley CofE School</v>
          </cell>
          <cell r="D49" t="str">
            <v>Primary</v>
          </cell>
          <cell r="E49">
            <v>0</v>
          </cell>
          <cell r="F49">
            <v>1</v>
          </cell>
          <cell r="G49">
            <v>0</v>
          </cell>
          <cell r="H49">
            <v>0</v>
          </cell>
          <cell r="I49">
            <v>3</v>
          </cell>
          <cell r="J49">
            <v>0</v>
          </cell>
          <cell r="K49">
            <v>0</v>
          </cell>
          <cell r="L49">
            <v>0</v>
          </cell>
          <cell r="M49">
            <v>34</v>
          </cell>
          <cell r="N49">
            <v>34</v>
          </cell>
          <cell r="O49">
            <v>13</v>
          </cell>
          <cell r="P49">
            <v>21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8.8235294117647106E-2</v>
          </cell>
          <cell r="AA49">
            <v>8.8235294117647106E-2</v>
          </cell>
          <cell r="AB49">
            <v>0</v>
          </cell>
          <cell r="AC49">
            <v>0</v>
          </cell>
          <cell r="AD49">
            <v>1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9.5238095238095205E-2</v>
          </cell>
          <cell r="AS49">
            <v>9.5238095238095205E-2</v>
          </cell>
          <cell r="AT49">
            <v>9.5238095238095205E-2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</row>
        <row r="50">
          <cell r="B50">
            <v>8263005</v>
          </cell>
          <cell r="C50" t="str">
            <v>Sherington Church of England School</v>
          </cell>
          <cell r="D50" t="str">
            <v>Primary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3</v>
          </cell>
          <cell r="J50">
            <v>0</v>
          </cell>
          <cell r="K50">
            <v>0</v>
          </cell>
          <cell r="L50">
            <v>0</v>
          </cell>
          <cell r="M50">
            <v>21</v>
          </cell>
          <cell r="N50">
            <v>21</v>
          </cell>
          <cell r="O50">
            <v>4</v>
          </cell>
          <cell r="P50">
            <v>17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0.14285714285714299</v>
          </cell>
          <cell r="AA50">
            <v>0.14285714285714299</v>
          </cell>
          <cell r="AB50">
            <v>0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5.8823529411764698E-2</v>
          </cell>
          <cell r="AT50">
            <v>5.8823529411764698E-2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</row>
        <row r="51">
          <cell r="B51">
            <v>8263006</v>
          </cell>
          <cell r="C51" t="str">
            <v>Stoke Goldington Church of England School</v>
          </cell>
          <cell r="D51" t="str">
            <v>Primary</v>
          </cell>
          <cell r="E51">
            <v>0</v>
          </cell>
          <cell r="F51">
            <v>1</v>
          </cell>
          <cell r="G51">
            <v>0</v>
          </cell>
          <cell r="H51">
            <v>0</v>
          </cell>
          <cell r="I51">
            <v>3</v>
          </cell>
          <cell r="J51">
            <v>0</v>
          </cell>
          <cell r="K51">
            <v>0</v>
          </cell>
          <cell r="L51">
            <v>0</v>
          </cell>
          <cell r="M51">
            <v>28</v>
          </cell>
          <cell r="N51">
            <v>28</v>
          </cell>
          <cell r="O51">
            <v>8</v>
          </cell>
          <cell r="P51">
            <v>20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0.107142857142857</v>
          </cell>
          <cell r="AA51">
            <v>0.107142857142857</v>
          </cell>
          <cell r="AB51">
            <v>0</v>
          </cell>
          <cell r="AC51">
            <v>0</v>
          </cell>
          <cell r="AD51">
            <v>0.96428571428571397</v>
          </cell>
          <cell r="AE51">
            <v>3.5714285714285698E-2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</row>
        <row r="52">
          <cell r="B52">
            <v>8263058</v>
          </cell>
          <cell r="C52" t="str">
            <v>St Mary's Wavendon CofE Primary</v>
          </cell>
          <cell r="D52" t="str">
            <v>Primary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7</v>
          </cell>
          <cell r="J52">
            <v>0</v>
          </cell>
          <cell r="K52">
            <v>0</v>
          </cell>
          <cell r="L52">
            <v>0</v>
          </cell>
          <cell r="M52">
            <v>180</v>
          </cell>
          <cell r="N52">
            <v>180</v>
          </cell>
          <cell r="O52">
            <v>26</v>
          </cell>
          <cell r="P52">
            <v>154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3</v>
          </cell>
          <cell r="Z52">
            <v>0.155555555555556</v>
          </cell>
          <cell r="AA52">
            <v>0.18333333333333299</v>
          </cell>
          <cell r="AB52">
            <v>0</v>
          </cell>
          <cell r="AC52">
            <v>0</v>
          </cell>
          <cell r="AD52">
            <v>0.97752808988763995</v>
          </cell>
          <cell r="AE52">
            <v>5.6179775280898901E-3</v>
          </cell>
          <cell r="AF52">
            <v>1.1235955056179799E-2</v>
          </cell>
          <cell r="AG52">
            <v>0</v>
          </cell>
          <cell r="AH52">
            <v>0</v>
          </cell>
          <cell r="AI52">
            <v>5.6179775280898901E-3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9.0909090909090898E-2</v>
          </cell>
          <cell r="AS52">
            <v>0.123376623376623</v>
          </cell>
          <cell r="AT52">
            <v>0.17532467532467499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</row>
        <row r="53">
          <cell r="B53">
            <v>8263066</v>
          </cell>
          <cell r="C53" t="str">
            <v>St Andrew's CofE Infant School</v>
          </cell>
          <cell r="D53" t="str">
            <v>Primary</v>
          </cell>
          <cell r="E53">
            <v>0</v>
          </cell>
          <cell r="F53">
            <v>1</v>
          </cell>
          <cell r="G53">
            <v>0</v>
          </cell>
          <cell r="H53">
            <v>0</v>
          </cell>
          <cell r="I53">
            <v>3</v>
          </cell>
          <cell r="J53">
            <v>0</v>
          </cell>
          <cell r="K53">
            <v>0</v>
          </cell>
          <cell r="L53">
            <v>0</v>
          </cell>
          <cell r="M53">
            <v>18</v>
          </cell>
          <cell r="N53">
            <v>18</v>
          </cell>
          <cell r="O53">
            <v>6</v>
          </cell>
          <cell r="P53">
            <v>12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0.33333333333333298</v>
          </cell>
          <cell r="AA53">
            <v>0.33333333333333298</v>
          </cell>
          <cell r="AB53">
            <v>0</v>
          </cell>
          <cell r="AC53">
            <v>0</v>
          </cell>
          <cell r="AD53">
            <v>0.44444444444444398</v>
          </cell>
          <cell r="AE53">
            <v>0.38888888888888901</v>
          </cell>
          <cell r="AF53">
            <v>0.16666666666666699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8.3333333333333301E-2</v>
          </cell>
          <cell r="AS53">
            <v>0.25</v>
          </cell>
          <cell r="AT53">
            <v>0.25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</row>
        <row r="54">
          <cell r="B54">
            <v>8263369</v>
          </cell>
          <cell r="C54" t="str">
            <v>St Thomas Aquinas Catholic Primary School</v>
          </cell>
          <cell r="D54" t="str">
            <v>Primary</v>
          </cell>
          <cell r="E54">
            <v>0</v>
          </cell>
          <cell r="F54">
            <v>1</v>
          </cell>
          <cell r="G54">
            <v>0</v>
          </cell>
          <cell r="H54">
            <v>0</v>
          </cell>
          <cell r="I54">
            <v>7</v>
          </cell>
          <cell r="J54">
            <v>0</v>
          </cell>
          <cell r="K54">
            <v>0</v>
          </cell>
          <cell r="L54">
            <v>0</v>
          </cell>
          <cell r="M54">
            <v>269</v>
          </cell>
          <cell r="N54">
            <v>269</v>
          </cell>
          <cell r="O54">
            <v>30</v>
          </cell>
          <cell r="P54">
            <v>239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5.9479553903345701E-2</v>
          </cell>
          <cell r="AA54">
            <v>5.9479553903345701E-2</v>
          </cell>
          <cell r="AB54">
            <v>0</v>
          </cell>
          <cell r="AC54">
            <v>0</v>
          </cell>
          <cell r="AD54">
            <v>0.60594795539033497</v>
          </cell>
          <cell r="AE54">
            <v>9.2936802973977703E-2</v>
          </cell>
          <cell r="AF54">
            <v>0.200743494423792</v>
          </cell>
          <cell r="AG54">
            <v>4.4609665427509299E-2</v>
          </cell>
          <cell r="AH54">
            <v>7.4349442379182196E-3</v>
          </cell>
          <cell r="AI54">
            <v>3.7174721189591101E-2</v>
          </cell>
          <cell r="AJ54">
            <v>1.11524163568773E-2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6.2761506276150597E-2</v>
          </cell>
          <cell r="AS54">
            <v>0.100418410041841</v>
          </cell>
          <cell r="AT54">
            <v>0.18410041841004199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</row>
        <row r="55">
          <cell r="B55">
            <v>8263376</v>
          </cell>
          <cell r="C55" t="str">
            <v>Giles Brook Primary School</v>
          </cell>
          <cell r="D55" t="str">
            <v>Primary</v>
          </cell>
          <cell r="E55">
            <v>0</v>
          </cell>
          <cell r="F55">
            <v>1</v>
          </cell>
          <cell r="G55">
            <v>0</v>
          </cell>
          <cell r="H55">
            <v>0</v>
          </cell>
          <cell r="I55">
            <v>7</v>
          </cell>
          <cell r="J55">
            <v>0</v>
          </cell>
          <cell r="K55">
            <v>0</v>
          </cell>
          <cell r="L55">
            <v>0</v>
          </cell>
          <cell r="M55">
            <v>417</v>
          </cell>
          <cell r="N55">
            <v>417</v>
          </cell>
          <cell r="O55">
            <v>60</v>
          </cell>
          <cell r="P55">
            <v>357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7.4340527577937604E-2</v>
          </cell>
          <cell r="AA55">
            <v>8.8729016786570705E-2</v>
          </cell>
          <cell r="AB55">
            <v>0</v>
          </cell>
          <cell r="AC55">
            <v>0</v>
          </cell>
          <cell r="AD55">
            <v>0.93045563549160704</v>
          </cell>
          <cell r="AE55">
            <v>1.4388489208633099E-2</v>
          </cell>
          <cell r="AF55">
            <v>2.6378896882494E-2</v>
          </cell>
          <cell r="AG55">
            <v>1.67865707434053E-2</v>
          </cell>
          <cell r="AH55">
            <v>4.7961630695443598E-3</v>
          </cell>
          <cell r="AI55">
            <v>7.1942446043165497E-3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7.2829131652661097E-2</v>
          </cell>
          <cell r="AS55">
            <v>0.13445378151260501</v>
          </cell>
          <cell r="AT55">
            <v>0.18207282913165301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</row>
        <row r="56">
          <cell r="B56">
            <v>8263377</v>
          </cell>
          <cell r="C56" t="str">
            <v>Bishop Parker Catholic School</v>
          </cell>
          <cell r="D56" t="str">
            <v>Primary</v>
          </cell>
          <cell r="E56">
            <v>0</v>
          </cell>
          <cell r="F56">
            <v>1</v>
          </cell>
          <cell r="G56">
            <v>0</v>
          </cell>
          <cell r="H56">
            <v>0</v>
          </cell>
          <cell r="I56">
            <v>7</v>
          </cell>
          <cell r="J56">
            <v>0</v>
          </cell>
          <cell r="K56">
            <v>0</v>
          </cell>
          <cell r="L56">
            <v>0</v>
          </cell>
          <cell r="M56">
            <v>194</v>
          </cell>
          <cell r="N56">
            <v>194</v>
          </cell>
          <cell r="O56">
            <v>26</v>
          </cell>
          <cell r="P56">
            <v>168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</v>
          </cell>
          <cell r="Z56">
            <v>0.25773195876288701</v>
          </cell>
          <cell r="AA56">
            <v>0.27319587628865999</v>
          </cell>
          <cell r="AB56">
            <v>0</v>
          </cell>
          <cell r="AC56">
            <v>0</v>
          </cell>
          <cell r="AD56">
            <v>0.201030927835052</v>
          </cell>
          <cell r="AE56">
            <v>0.180412371134021</v>
          </cell>
          <cell r="AF56">
            <v>0.21134020618556701</v>
          </cell>
          <cell r="AG56">
            <v>0.17525773195876301</v>
          </cell>
          <cell r="AH56">
            <v>3.60824742268041E-2</v>
          </cell>
          <cell r="AI56">
            <v>0.123711340206186</v>
          </cell>
          <cell r="AJ56">
            <v>7.2164948453608199E-2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5.3571428571428603E-2</v>
          </cell>
          <cell r="AS56">
            <v>0.113095238095238</v>
          </cell>
          <cell r="AT56">
            <v>0.18452380952381001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</row>
        <row r="57">
          <cell r="B57">
            <v>8263378</v>
          </cell>
          <cell r="C57" t="str">
            <v>St Monica's Catholic Primary School</v>
          </cell>
          <cell r="D57" t="str">
            <v>Primary</v>
          </cell>
          <cell r="E57">
            <v>0</v>
          </cell>
          <cell r="F57">
            <v>1</v>
          </cell>
          <cell r="G57">
            <v>0</v>
          </cell>
          <cell r="H57">
            <v>0</v>
          </cell>
          <cell r="I57">
            <v>7</v>
          </cell>
          <cell r="J57">
            <v>0</v>
          </cell>
          <cell r="K57">
            <v>0</v>
          </cell>
          <cell r="L57">
            <v>0</v>
          </cell>
          <cell r="M57">
            <v>358</v>
          </cell>
          <cell r="N57">
            <v>358</v>
          </cell>
          <cell r="O57">
            <v>46</v>
          </cell>
          <cell r="P57">
            <v>312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3</v>
          </cell>
          <cell r="Z57">
            <v>0.245810055865922</v>
          </cell>
          <cell r="AA57">
            <v>0.248603351955307</v>
          </cell>
          <cell r="AB57">
            <v>0</v>
          </cell>
          <cell r="AC57">
            <v>0</v>
          </cell>
          <cell r="AD57">
            <v>0.40502793296089401</v>
          </cell>
          <cell r="AE57">
            <v>0.32960893854748602</v>
          </cell>
          <cell r="AF57">
            <v>0.15642458100558701</v>
          </cell>
          <cell r="AG57">
            <v>4.7486033519553099E-2</v>
          </cell>
          <cell r="AH57">
            <v>3.0726256983240201E-2</v>
          </cell>
          <cell r="AI57">
            <v>3.0726256983240201E-2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8.6538461538461495E-2</v>
          </cell>
          <cell r="AS57">
            <v>0.19230769230769201</v>
          </cell>
          <cell r="AT57">
            <v>0.30128205128205099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</row>
        <row r="58">
          <cell r="B58">
            <v>8263379</v>
          </cell>
          <cell r="C58" t="str">
            <v>St Mary Magdalene Catholic Primary School</v>
          </cell>
          <cell r="D58" t="str">
            <v>Primary</v>
          </cell>
          <cell r="E58">
            <v>0</v>
          </cell>
          <cell r="F58">
            <v>1</v>
          </cell>
          <cell r="G58">
            <v>0</v>
          </cell>
          <cell r="H58">
            <v>0</v>
          </cell>
          <cell r="I58">
            <v>7</v>
          </cell>
          <cell r="J58">
            <v>0</v>
          </cell>
          <cell r="K58">
            <v>0</v>
          </cell>
          <cell r="L58">
            <v>0</v>
          </cell>
          <cell r="M58">
            <v>344</v>
          </cell>
          <cell r="N58">
            <v>344</v>
          </cell>
          <cell r="O58">
            <v>52</v>
          </cell>
          <cell r="P58">
            <v>292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0.145348837209302</v>
          </cell>
          <cell r="AA58">
            <v>0.15988372093023301</v>
          </cell>
          <cell r="AB58">
            <v>0</v>
          </cell>
          <cell r="AC58">
            <v>0</v>
          </cell>
          <cell r="AD58">
            <v>0.61046511627906996</v>
          </cell>
          <cell r="AE58">
            <v>7.5581395348837205E-2</v>
          </cell>
          <cell r="AF58">
            <v>0.13662790697674401</v>
          </cell>
          <cell r="AG58">
            <v>2.32558139534884E-2</v>
          </cell>
          <cell r="AH58">
            <v>0.142441860465116</v>
          </cell>
          <cell r="AI58">
            <v>1.16279069767442E-2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3.7931034482758599E-2</v>
          </cell>
          <cell r="AS58">
            <v>8.9655172413793102E-2</v>
          </cell>
          <cell r="AT58">
            <v>0.15517241379310301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B59">
            <v>8263383</v>
          </cell>
          <cell r="C59" t="str">
            <v>St Bernadette's Catholic Primary School</v>
          </cell>
          <cell r="D59" t="str">
            <v>Primary</v>
          </cell>
          <cell r="E59">
            <v>0</v>
          </cell>
          <cell r="F59">
            <v>1</v>
          </cell>
          <cell r="G59">
            <v>0</v>
          </cell>
          <cell r="H59">
            <v>0</v>
          </cell>
          <cell r="I59">
            <v>7</v>
          </cell>
          <cell r="J59">
            <v>0</v>
          </cell>
          <cell r="K59">
            <v>0</v>
          </cell>
          <cell r="L59">
            <v>0</v>
          </cell>
          <cell r="M59">
            <v>402</v>
          </cell>
          <cell r="N59">
            <v>402</v>
          </cell>
          <cell r="O59">
            <v>49</v>
          </cell>
          <cell r="P59">
            <v>353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</v>
          </cell>
          <cell r="Z59">
            <v>0.111940298507463</v>
          </cell>
          <cell r="AA59">
            <v>0.119402985074627</v>
          </cell>
          <cell r="AB59">
            <v>0</v>
          </cell>
          <cell r="AC59">
            <v>0</v>
          </cell>
          <cell r="AD59">
            <v>0.71105527638191002</v>
          </cell>
          <cell r="AE59">
            <v>0.12311557788944701</v>
          </cell>
          <cell r="AF59">
            <v>3.5175879396984903E-2</v>
          </cell>
          <cell r="AG59">
            <v>4.2713567839195998E-2</v>
          </cell>
          <cell r="AH59">
            <v>3.5175879396984903E-2</v>
          </cell>
          <cell r="AI59">
            <v>5.27638190954774E-2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0.110481586402266</v>
          </cell>
          <cell r="AS59">
            <v>0.21246458923512701</v>
          </cell>
          <cell r="AT59">
            <v>0.291784702549575</v>
          </cell>
          <cell r="AU59">
            <v>0</v>
          </cell>
          <cell r="AV59">
            <v>0</v>
          </cell>
          <cell r="AW59">
            <v>0</v>
          </cell>
          <cell r="AX59">
            <v>5.0890585241730284E-3</v>
          </cell>
        </row>
        <row r="60">
          <cell r="B60">
            <v>8263384</v>
          </cell>
          <cell r="C60" t="str">
            <v>Bow Brickhill CofE VA Primary School</v>
          </cell>
          <cell r="D60" t="str">
            <v>Primary</v>
          </cell>
          <cell r="E60">
            <v>0</v>
          </cell>
          <cell r="F60">
            <v>1</v>
          </cell>
          <cell r="G60">
            <v>0</v>
          </cell>
          <cell r="H60">
            <v>0</v>
          </cell>
          <cell r="I60">
            <v>7</v>
          </cell>
          <cell r="J60">
            <v>0</v>
          </cell>
          <cell r="K60">
            <v>0</v>
          </cell>
          <cell r="L60">
            <v>0</v>
          </cell>
          <cell r="M60">
            <v>91</v>
          </cell>
          <cell r="N60">
            <v>91</v>
          </cell>
          <cell r="O60">
            <v>15</v>
          </cell>
          <cell r="P60">
            <v>76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0.175824175824176</v>
          </cell>
          <cell r="AA60">
            <v>0.18681318681318701</v>
          </cell>
          <cell r="AB60">
            <v>0</v>
          </cell>
          <cell r="AC60">
            <v>0</v>
          </cell>
          <cell r="AD60">
            <v>0.71428571428571397</v>
          </cell>
          <cell r="AE60">
            <v>0.13186813186813201</v>
          </cell>
          <cell r="AF60">
            <v>2.1978021978022001E-2</v>
          </cell>
          <cell r="AG60">
            <v>0.10989010989011</v>
          </cell>
          <cell r="AH60">
            <v>0</v>
          </cell>
          <cell r="AI60">
            <v>2.1978021978022001E-2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1.3157894736842099E-2</v>
          </cell>
          <cell r="AS60">
            <v>2.6315789473684199E-2</v>
          </cell>
          <cell r="AT60">
            <v>5.2631578947368397E-2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</row>
        <row r="61">
          <cell r="B61">
            <v>8263389</v>
          </cell>
          <cell r="C61" t="str">
            <v>Tickford Park Primary School</v>
          </cell>
          <cell r="D61" t="str">
            <v>Primary</v>
          </cell>
          <cell r="E61">
            <v>0</v>
          </cell>
          <cell r="F61">
            <v>1</v>
          </cell>
          <cell r="G61">
            <v>0</v>
          </cell>
          <cell r="H61">
            <v>0</v>
          </cell>
          <cell r="I61">
            <v>7</v>
          </cell>
          <cell r="J61">
            <v>0</v>
          </cell>
          <cell r="K61">
            <v>0</v>
          </cell>
          <cell r="L61">
            <v>0</v>
          </cell>
          <cell r="M61">
            <v>369</v>
          </cell>
          <cell r="N61">
            <v>369</v>
          </cell>
          <cell r="O61">
            <v>40</v>
          </cell>
          <cell r="P61">
            <v>329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0.13279132791327899</v>
          </cell>
          <cell r="AA61">
            <v>0.138211382113821</v>
          </cell>
          <cell r="AB61">
            <v>0</v>
          </cell>
          <cell r="AC61">
            <v>0</v>
          </cell>
          <cell r="AD61">
            <v>0.97560975609756095</v>
          </cell>
          <cell r="AE61">
            <v>1.6260162601626001E-2</v>
          </cell>
          <cell r="AF61">
            <v>8.1300813008130107E-3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9.1743119266055103E-3</v>
          </cell>
          <cell r="AS61">
            <v>1.2232415902140701E-2</v>
          </cell>
          <cell r="AT61">
            <v>1.8348623853211E-2</v>
          </cell>
          <cell r="AU61">
            <v>0</v>
          </cell>
          <cell r="AV61">
            <v>0</v>
          </cell>
          <cell r="AW61">
            <v>0</v>
          </cell>
          <cell r="AX61">
            <v>2.7100271002710027E-3</v>
          </cell>
        </row>
        <row r="62">
          <cell r="B62">
            <v>8263390</v>
          </cell>
          <cell r="C62" t="str">
            <v>Newton Leys Primary School</v>
          </cell>
          <cell r="D62" t="str">
            <v>Primary</v>
          </cell>
          <cell r="E62">
            <v>0</v>
          </cell>
          <cell r="F62">
            <v>1</v>
          </cell>
          <cell r="G62">
            <v>0</v>
          </cell>
          <cell r="H62">
            <v>0</v>
          </cell>
          <cell r="I62">
            <v>7</v>
          </cell>
          <cell r="J62">
            <v>0</v>
          </cell>
          <cell r="K62">
            <v>0</v>
          </cell>
          <cell r="L62">
            <v>0</v>
          </cell>
          <cell r="M62">
            <v>480</v>
          </cell>
          <cell r="N62">
            <v>480</v>
          </cell>
          <cell r="O62">
            <v>86</v>
          </cell>
          <cell r="P62">
            <v>394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0.15208333333333299</v>
          </cell>
          <cell r="AA62">
            <v>0.172916666666667</v>
          </cell>
          <cell r="AB62">
            <v>0</v>
          </cell>
          <cell r="AC62">
            <v>0</v>
          </cell>
          <cell r="AD62">
            <v>0.19287211740041901</v>
          </cell>
          <cell r="AE62">
            <v>1.6771488469601699E-2</v>
          </cell>
          <cell r="AF62">
            <v>2.0964360587002101E-2</v>
          </cell>
          <cell r="AG62">
            <v>0.75681341719077599</v>
          </cell>
          <cell r="AH62">
            <v>0</v>
          </cell>
          <cell r="AI62">
            <v>1.0482180293501E-2</v>
          </cell>
          <cell r="AJ62">
            <v>2.0964360587002102E-3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5.3299492385786802E-2</v>
          </cell>
          <cell r="AS62">
            <v>0.104060913705584</v>
          </cell>
          <cell r="AT62">
            <v>0.157360406091371</v>
          </cell>
          <cell r="AU62">
            <v>0</v>
          </cell>
          <cell r="AV62">
            <v>0</v>
          </cell>
          <cell r="AW62">
            <v>0</v>
          </cell>
          <cell r="AX62">
            <v>9.6618357487922701E-3</v>
          </cell>
        </row>
        <row r="63">
          <cell r="B63">
            <v>8263391</v>
          </cell>
          <cell r="C63" t="str">
            <v>Brooklands Farm Primary School</v>
          </cell>
          <cell r="D63" t="str">
            <v>Primary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  <cell r="I63">
            <v>7</v>
          </cell>
          <cell r="J63">
            <v>0</v>
          </cell>
          <cell r="K63">
            <v>0</v>
          </cell>
          <cell r="L63">
            <v>0</v>
          </cell>
          <cell r="M63">
            <v>1172</v>
          </cell>
          <cell r="N63">
            <v>1172</v>
          </cell>
          <cell r="O63">
            <v>150</v>
          </cell>
          <cell r="P63">
            <v>1022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3</v>
          </cell>
          <cell r="Z63">
            <v>8.0204778156996601E-2</v>
          </cell>
          <cell r="AA63">
            <v>8.7030716723549506E-2</v>
          </cell>
          <cell r="AB63">
            <v>0</v>
          </cell>
          <cell r="AC63">
            <v>0</v>
          </cell>
          <cell r="AD63">
            <v>0.97777777777777797</v>
          </cell>
          <cell r="AE63">
            <v>7.6923076923076901E-3</v>
          </cell>
          <cell r="AF63">
            <v>5.9829059829059799E-3</v>
          </cell>
          <cell r="AG63">
            <v>5.1282051282051299E-3</v>
          </cell>
          <cell r="AH63">
            <v>1.7094017094017101E-3</v>
          </cell>
          <cell r="AI63">
            <v>8.5470085470085503E-4</v>
          </cell>
          <cell r="AJ63">
            <v>8.5470085470085503E-4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0.113948919449902</v>
          </cell>
          <cell r="AS63">
            <v>0.197445972495088</v>
          </cell>
          <cell r="AT63">
            <v>0.28781925343811399</v>
          </cell>
          <cell r="AU63">
            <v>0</v>
          </cell>
          <cell r="AV63">
            <v>0</v>
          </cell>
          <cell r="AW63">
            <v>0</v>
          </cell>
          <cell r="AX63">
            <v>5.2677787532923615E-3</v>
          </cell>
        </row>
        <row r="64">
          <cell r="B64">
            <v>8263392</v>
          </cell>
          <cell r="C64" t="str">
            <v>Priory Rise School</v>
          </cell>
          <cell r="D64" t="str">
            <v>Primary</v>
          </cell>
          <cell r="E64">
            <v>0</v>
          </cell>
          <cell r="F64">
            <v>1</v>
          </cell>
          <cell r="G64">
            <v>0</v>
          </cell>
          <cell r="H64">
            <v>0</v>
          </cell>
          <cell r="I64">
            <v>7</v>
          </cell>
          <cell r="J64">
            <v>0</v>
          </cell>
          <cell r="K64">
            <v>0</v>
          </cell>
          <cell r="L64">
            <v>0</v>
          </cell>
          <cell r="M64">
            <v>628</v>
          </cell>
          <cell r="N64">
            <v>628</v>
          </cell>
          <cell r="O64">
            <v>90</v>
          </cell>
          <cell r="P64">
            <v>538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2</v>
          </cell>
          <cell r="Z64">
            <v>5.0955414012738898E-2</v>
          </cell>
          <cell r="AA64">
            <v>5.89171974522293E-2</v>
          </cell>
          <cell r="AB64">
            <v>0</v>
          </cell>
          <cell r="AC64">
            <v>0</v>
          </cell>
          <cell r="AD64">
            <v>0.94577352472089304</v>
          </cell>
          <cell r="AE64">
            <v>1.43540669856459E-2</v>
          </cell>
          <cell r="AF64">
            <v>3.5087719298245598E-2</v>
          </cell>
          <cell r="AG64">
            <v>3.1897926634768701E-3</v>
          </cell>
          <cell r="AH64">
            <v>1.59489633173844E-3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7.6208178438661706E-2</v>
          </cell>
          <cell r="AS64">
            <v>0.154275092936803</v>
          </cell>
          <cell r="AT64">
            <v>0.21933085501858701</v>
          </cell>
          <cell r="AU64">
            <v>0</v>
          </cell>
          <cell r="AV64">
            <v>0</v>
          </cell>
          <cell r="AW64">
            <v>0</v>
          </cell>
          <cell r="AX64">
            <v>1.589825119236884E-3</v>
          </cell>
        </row>
        <row r="65">
          <cell r="B65">
            <v>8264702</v>
          </cell>
          <cell r="C65" t="str">
            <v>St Paul's Catholic School</v>
          </cell>
          <cell r="D65" t="str">
            <v>Secondary</v>
          </cell>
          <cell r="E65">
            <v>0</v>
          </cell>
          <cell r="F65">
            <v>1</v>
          </cell>
          <cell r="G65">
            <v>0</v>
          </cell>
          <cell r="H65">
            <v>0</v>
          </cell>
          <cell r="I65">
            <v>0</v>
          </cell>
          <cell r="J65">
            <v>5</v>
          </cell>
          <cell r="K65">
            <v>3</v>
          </cell>
          <cell r="L65">
            <v>2</v>
          </cell>
          <cell r="M65">
            <v>1446</v>
          </cell>
          <cell r="N65">
            <v>0</v>
          </cell>
          <cell r="O65">
            <v>0</v>
          </cell>
          <cell r="P65">
            <v>0</v>
          </cell>
          <cell r="Q65">
            <v>1446</v>
          </cell>
          <cell r="R65">
            <v>877</v>
          </cell>
          <cell r="S65">
            <v>569</v>
          </cell>
          <cell r="T65">
            <v>279</v>
          </cell>
          <cell r="U65">
            <v>299</v>
          </cell>
          <cell r="V65">
            <v>299</v>
          </cell>
          <cell r="W65">
            <v>283</v>
          </cell>
          <cell r="X65">
            <v>286</v>
          </cell>
          <cell r="Y65">
            <v>0</v>
          </cell>
          <cell r="Z65">
            <v>0</v>
          </cell>
          <cell r="AA65">
            <v>0</v>
          </cell>
          <cell r="AB65">
            <v>0.19986168741355501</v>
          </cell>
          <cell r="AC65">
            <v>0.269017980636238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0.42590027700831001</v>
          </cell>
          <cell r="AL65">
            <v>0.19806094182825501</v>
          </cell>
          <cell r="AM65">
            <v>0.15858725761772899</v>
          </cell>
          <cell r="AN65">
            <v>0.11426592797783899</v>
          </cell>
          <cell r="AO65">
            <v>4.2243767313019397E-2</v>
          </cell>
          <cell r="AP65">
            <v>4.6398891966758997E-2</v>
          </cell>
          <cell r="AQ65">
            <v>1.4542936288088599E-2</v>
          </cell>
          <cell r="AR65">
            <v>0</v>
          </cell>
          <cell r="AS65">
            <v>0</v>
          </cell>
          <cell r="AT65">
            <v>0</v>
          </cell>
          <cell r="AU65">
            <v>1.3840830449827E-2</v>
          </cell>
          <cell r="AV65">
            <v>2.21453287197232E-2</v>
          </cell>
          <cell r="AW65">
            <v>4.1522491349481001E-2</v>
          </cell>
          <cell r="AX65">
            <v>7.6923076923076927E-3</v>
          </cell>
        </row>
        <row r="66">
          <cell r="B66">
            <v>8265406</v>
          </cell>
          <cell r="C66" t="str">
            <v>The Radcliffe School</v>
          </cell>
          <cell r="D66" t="str">
            <v>Secondary</v>
          </cell>
          <cell r="E66">
            <v>0</v>
          </cell>
          <cell r="F66">
            <v>1</v>
          </cell>
          <cell r="G66">
            <v>0</v>
          </cell>
          <cell r="H66">
            <v>0</v>
          </cell>
          <cell r="I66">
            <v>0</v>
          </cell>
          <cell r="J66">
            <v>5</v>
          </cell>
          <cell r="K66">
            <v>3</v>
          </cell>
          <cell r="L66">
            <v>2</v>
          </cell>
          <cell r="M66">
            <v>1044</v>
          </cell>
          <cell r="N66">
            <v>0</v>
          </cell>
          <cell r="O66">
            <v>0</v>
          </cell>
          <cell r="P66">
            <v>0</v>
          </cell>
          <cell r="Q66">
            <v>1044</v>
          </cell>
          <cell r="R66">
            <v>636</v>
          </cell>
          <cell r="S66">
            <v>408</v>
          </cell>
          <cell r="T66">
            <v>206</v>
          </cell>
          <cell r="U66">
            <v>207</v>
          </cell>
          <cell r="V66">
            <v>223</v>
          </cell>
          <cell r="W66">
            <v>200</v>
          </cell>
          <cell r="X66">
            <v>208</v>
          </cell>
          <cell r="Y66">
            <v>0</v>
          </cell>
          <cell r="Z66">
            <v>0</v>
          </cell>
          <cell r="AA66">
            <v>0</v>
          </cell>
          <cell r="AB66">
            <v>0.26245210727969298</v>
          </cell>
          <cell r="AC66">
            <v>0.31034482758620702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0.64011516314779304</v>
          </cell>
          <cell r="AL66">
            <v>5.5662188099808101E-2</v>
          </cell>
          <cell r="AM66">
            <v>0.106525911708253</v>
          </cell>
          <cell r="AN66">
            <v>1.4395393474088299E-2</v>
          </cell>
          <cell r="AO66">
            <v>0.17658349328215001</v>
          </cell>
          <cell r="AP66">
            <v>2.8790786948176602E-3</v>
          </cell>
          <cell r="AQ66">
            <v>3.8387715930902101E-3</v>
          </cell>
          <cell r="AR66">
            <v>0</v>
          </cell>
          <cell r="AS66">
            <v>0</v>
          </cell>
          <cell r="AT66">
            <v>0</v>
          </cell>
          <cell r="AU66">
            <v>9.5785440613026795E-3</v>
          </cell>
          <cell r="AV66">
            <v>1.24521072796935E-2</v>
          </cell>
          <cell r="AW66">
            <v>1.5325670498084301E-2</v>
          </cell>
          <cell r="AX66">
            <v>9.5328884652049568E-4</v>
          </cell>
        </row>
        <row r="67">
          <cell r="B67">
            <v>8262003</v>
          </cell>
          <cell r="C67" t="str">
            <v>Chestnuts Primary School</v>
          </cell>
          <cell r="D67" t="str">
            <v>Primary</v>
          </cell>
          <cell r="E67" t="str">
            <v>Recoupment Academy</v>
          </cell>
          <cell r="F67">
            <v>1</v>
          </cell>
          <cell r="G67">
            <v>0</v>
          </cell>
          <cell r="H67">
            <v>0</v>
          </cell>
          <cell r="I67">
            <v>7</v>
          </cell>
          <cell r="J67">
            <v>0</v>
          </cell>
          <cell r="K67">
            <v>0</v>
          </cell>
          <cell r="L67">
            <v>0</v>
          </cell>
          <cell r="M67">
            <v>404</v>
          </cell>
          <cell r="N67">
            <v>404</v>
          </cell>
          <cell r="O67">
            <v>54</v>
          </cell>
          <cell r="P67">
            <v>350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0.28465346534653502</v>
          </cell>
          <cell r="AA67">
            <v>0.30198019801980203</v>
          </cell>
          <cell r="AB67">
            <v>0</v>
          </cell>
          <cell r="AC67">
            <v>0</v>
          </cell>
          <cell r="AD67">
            <v>0.36386138613861402</v>
          </cell>
          <cell r="AE67">
            <v>0.24257425742574301</v>
          </cell>
          <cell r="AF67">
            <v>0.33910891089108902</v>
          </cell>
          <cell r="AG67">
            <v>2.22772277227723E-2</v>
          </cell>
          <cell r="AH67">
            <v>4.9504950495049497E-3</v>
          </cell>
          <cell r="AI67">
            <v>1.73267326732673E-2</v>
          </cell>
          <cell r="AJ67">
            <v>9.9009900990098994E-3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3.7142857142857102E-2</v>
          </cell>
          <cell r="AS67">
            <v>6.2857142857142903E-2</v>
          </cell>
          <cell r="AT67">
            <v>8.8571428571428606E-2</v>
          </cell>
          <cell r="AU67">
            <v>0</v>
          </cell>
          <cell r="AV67">
            <v>0</v>
          </cell>
          <cell r="AW67">
            <v>0</v>
          </cell>
          <cell r="AX67">
            <v>5.0251256281407036E-3</v>
          </cell>
        </row>
        <row r="68">
          <cell r="B68">
            <v>8262004</v>
          </cell>
          <cell r="C68" t="str">
            <v>Jubilee Wood Primary School</v>
          </cell>
          <cell r="D68" t="str">
            <v>Primary</v>
          </cell>
          <cell r="E68" t="str">
            <v>Recoupment Academy</v>
          </cell>
          <cell r="F68">
            <v>1</v>
          </cell>
          <cell r="G68">
            <v>0</v>
          </cell>
          <cell r="H68">
            <v>0</v>
          </cell>
          <cell r="I68">
            <v>7</v>
          </cell>
          <cell r="J68">
            <v>0</v>
          </cell>
          <cell r="K68">
            <v>0</v>
          </cell>
          <cell r="L68">
            <v>0</v>
          </cell>
          <cell r="M68">
            <v>466</v>
          </cell>
          <cell r="N68">
            <v>466</v>
          </cell>
          <cell r="O68">
            <v>42</v>
          </cell>
          <cell r="P68">
            <v>424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3</v>
          </cell>
          <cell r="Z68">
            <v>0.28326180257510702</v>
          </cell>
          <cell r="AA68">
            <v>0.30042918454935602</v>
          </cell>
          <cell r="AB68">
            <v>0</v>
          </cell>
          <cell r="AC68">
            <v>0</v>
          </cell>
          <cell r="AD68">
            <v>0.31168831168831201</v>
          </cell>
          <cell r="AE68">
            <v>0.34632034632034597</v>
          </cell>
          <cell r="AF68">
            <v>0.15584415584415601</v>
          </cell>
          <cell r="AG68">
            <v>0.168831168831169</v>
          </cell>
          <cell r="AH68">
            <v>1.08225108225108E-2</v>
          </cell>
          <cell r="AI68">
            <v>6.4935064935064896E-3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0.14386792452830199</v>
          </cell>
          <cell r="AS68">
            <v>0.20754716981132099</v>
          </cell>
          <cell r="AT68">
            <v>0.31839622641509402</v>
          </cell>
          <cell r="AU68">
            <v>0</v>
          </cell>
          <cell r="AV68">
            <v>0</v>
          </cell>
          <cell r="AW68">
            <v>0</v>
          </cell>
          <cell r="AX68">
            <v>4.11522633744856E-3</v>
          </cell>
        </row>
        <row r="69">
          <cell r="B69">
            <v>8262008</v>
          </cell>
          <cell r="C69" t="str">
            <v>Monkston Primary School</v>
          </cell>
          <cell r="D69" t="str">
            <v>Primary</v>
          </cell>
          <cell r="E69" t="str">
            <v>Recoupment Academy</v>
          </cell>
          <cell r="F69">
            <v>1</v>
          </cell>
          <cell r="G69">
            <v>0</v>
          </cell>
          <cell r="H69">
            <v>0</v>
          </cell>
          <cell r="I69">
            <v>7</v>
          </cell>
          <cell r="J69">
            <v>0</v>
          </cell>
          <cell r="K69">
            <v>0</v>
          </cell>
          <cell r="L69">
            <v>0</v>
          </cell>
          <cell r="M69">
            <v>419</v>
          </cell>
          <cell r="N69">
            <v>419</v>
          </cell>
          <cell r="O69">
            <v>60</v>
          </cell>
          <cell r="P69">
            <v>359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0.116945107398568</v>
          </cell>
          <cell r="AA69">
            <v>0.121718377088305</v>
          </cell>
          <cell r="AB69">
            <v>0</v>
          </cell>
          <cell r="AC69">
            <v>0</v>
          </cell>
          <cell r="AD69">
            <v>0.94749403341288796</v>
          </cell>
          <cell r="AE69">
            <v>1.9093078758949899E-2</v>
          </cell>
          <cell r="AF69">
            <v>2.3866348448687399E-2</v>
          </cell>
          <cell r="AG69">
            <v>7.1599045346062099E-3</v>
          </cell>
          <cell r="AH69">
            <v>0</v>
          </cell>
          <cell r="AI69">
            <v>2.38663484486874E-3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3.9660056657223802E-2</v>
          </cell>
          <cell r="AS69">
            <v>0.10198300283286101</v>
          </cell>
          <cell r="AT69">
            <v>0.16430594900849901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</row>
        <row r="70">
          <cell r="B70">
            <v>8262016</v>
          </cell>
          <cell r="C70" t="str">
            <v>Middleton Primary School</v>
          </cell>
          <cell r="D70" t="str">
            <v>Primary</v>
          </cell>
          <cell r="E70" t="str">
            <v>Recoupment Academy</v>
          </cell>
          <cell r="F70">
            <v>1</v>
          </cell>
          <cell r="G70">
            <v>0</v>
          </cell>
          <cell r="H70">
            <v>0</v>
          </cell>
          <cell r="I70">
            <v>7</v>
          </cell>
          <cell r="J70">
            <v>0</v>
          </cell>
          <cell r="K70">
            <v>0</v>
          </cell>
          <cell r="L70">
            <v>0</v>
          </cell>
          <cell r="M70">
            <v>630</v>
          </cell>
          <cell r="N70">
            <v>630</v>
          </cell>
          <cell r="O70">
            <v>90</v>
          </cell>
          <cell r="P70">
            <v>540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</v>
          </cell>
          <cell r="Z70">
            <v>7.1428571428571397E-2</v>
          </cell>
          <cell r="AA70">
            <v>8.2539682539682496E-2</v>
          </cell>
          <cell r="AB70">
            <v>0</v>
          </cell>
          <cell r="AC70">
            <v>0</v>
          </cell>
          <cell r="AD70">
            <v>0.95389507154213005</v>
          </cell>
          <cell r="AE70">
            <v>1.27186009538951E-2</v>
          </cell>
          <cell r="AF70">
            <v>2.8616852146263898E-2</v>
          </cell>
          <cell r="AG70">
            <v>4.7694753577106497E-3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5.1851851851851899E-2</v>
          </cell>
          <cell r="AS70">
            <v>0.101851851851852</v>
          </cell>
          <cell r="AT70">
            <v>0.148148148148148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</row>
        <row r="71">
          <cell r="B71">
            <v>8262018</v>
          </cell>
          <cell r="C71" t="str">
            <v>Charles Warren Academy</v>
          </cell>
          <cell r="D71" t="str">
            <v>Primary</v>
          </cell>
          <cell r="E71" t="str">
            <v>Recoupment Academy</v>
          </cell>
          <cell r="F71">
            <v>1</v>
          </cell>
          <cell r="G71">
            <v>0</v>
          </cell>
          <cell r="H71">
            <v>0</v>
          </cell>
          <cell r="I71">
            <v>7</v>
          </cell>
          <cell r="J71">
            <v>0</v>
          </cell>
          <cell r="K71">
            <v>0</v>
          </cell>
          <cell r="L71">
            <v>0</v>
          </cell>
          <cell r="M71">
            <v>205</v>
          </cell>
          <cell r="N71">
            <v>205</v>
          </cell>
          <cell r="O71">
            <v>31</v>
          </cell>
          <cell r="P71">
            <v>174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0.45853658536585401</v>
          </cell>
          <cell r="AA71">
            <v>0.47804878048780503</v>
          </cell>
          <cell r="AB71">
            <v>0</v>
          </cell>
          <cell r="AC71">
            <v>0</v>
          </cell>
          <cell r="AD71">
            <v>8.2926829268292701E-2</v>
          </cell>
          <cell r="AE71">
            <v>0.31219512195122001</v>
          </cell>
          <cell r="AF71">
            <v>1.46341463414634E-2</v>
          </cell>
          <cell r="AG71">
            <v>6.3414634146341506E-2</v>
          </cell>
          <cell r="AH71">
            <v>0.40975609756097597</v>
          </cell>
          <cell r="AI71">
            <v>0.117073170731707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9.7701149425287404E-2</v>
          </cell>
          <cell r="AS71">
            <v>0.18965517241379301</v>
          </cell>
          <cell r="AT71">
            <v>0.22413793103448301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</row>
        <row r="72">
          <cell r="B72">
            <v>8262019</v>
          </cell>
          <cell r="C72" t="str">
            <v>Orchard Academy</v>
          </cell>
          <cell r="D72" t="str">
            <v>Primary</v>
          </cell>
          <cell r="E72" t="str">
            <v>Recoupment Academy</v>
          </cell>
          <cell r="F72">
            <v>1</v>
          </cell>
          <cell r="G72">
            <v>0</v>
          </cell>
          <cell r="H72">
            <v>0</v>
          </cell>
          <cell r="I72">
            <v>4</v>
          </cell>
          <cell r="J72">
            <v>0</v>
          </cell>
          <cell r="K72">
            <v>0</v>
          </cell>
          <cell r="L72">
            <v>0</v>
          </cell>
          <cell r="M72">
            <v>349</v>
          </cell>
          <cell r="N72">
            <v>349</v>
          </cell>
          <cell r="O72">
            <v>0</v>
          </cell>
          <cell r="P72">
            <v>349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0.36962750716332399</v>
          </cell>
          <cell r="AA72">
            <v>0.38395415472779398</v>
          </cell>
          <cell r="AB72">
            <v>0</v>
          </cell>
          <cell r="AC72">
            <v>0</v>
          </cell>
          <cell r="AD72">
            <v>0.35816618911174802</v>
          </cell>
          <cell r="AE72">
            <v>0.34383954154727803</v>
          </cell>
          <cell r="AF72">
            <v>0.194842406876791</v>
          </cell>
          <cell r="AG72">
            <v>6.5902578796561598E-2</v>
          </cell>
          <cell r="AH72">
            <v>2.0057306590257899E-2</v>
          </cell>
          <cell r="AI72">
            <v>1.7191977077363901E-2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2.5787965616045801E-2</v>
          </cell>
          <cell r="AS72">
            <v>3.4383954154727801E-2</v>
          </cell>
          <cell r="AT72">
            <v>0.180515759312321</v>
          </cell>
          <cell r="AU72">
            <v>0</v>
          </cell>
          <cell r="AV72">
            <v>0</v>
          </cell>
          <cell r="AW72">
            <v>0</v>
          </cell>
          <cell r="AX72">
            <v>2.8571428571428571E-3</v>
          </cell>
        </row>
        <row r="73">
          <cell r="B73">
            <v>8262020</v>
          </cell>
          <cell r="C73" t="str">
            <v>New Chapter Primary School</v>
          </cell>
          <cell r="D73" t="str">
            <v>Primary</v>
          </cell>
          <cell r="E73" t="str">
            <v>Recoupment Academy</v>
          </cell>
          <cell r="F73">
            <v>1</v>
          </cell>
          <cell r="G73">
            <v>0</v>
          </cell>
          <cell r="H73">
            <v>0</v>
          </cell>
          <cell r="I73">
            <v>7</v>
          </cell>
          <cell r="J73">
            <v>0</v>
          </cell>
          <cell r="K73">
            <v>0</v>
          </cell>
          <cell r="L73">
            <v>0</v>
          </cell>
          <cell r="M73">
            <v>286</v>
          </cell>
          <cell r="N73">
            <v>286</v>
          </cell>
          <cell r="O73">
            <v>21</v>
          </cell>
          <cell r="P73">
            <v>265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0.44405594405594401</v>
          </cell>
          <cell r="AA73">
            <v>0.45454545454545497</v>
          </cell>
          <cell r="AB73">
            <v>0</v>
          </cell>
          <cell r="AC73">
            <v>0</v>
          </cell>
          <cell r="AD73">
            <v>9.0909090909090898E-2</v>
          </cell>
          <cell r="AE73">
            <v>0.15034965034965</v>
          </cell>
          <cell r="AF73">
            <v>2.7972027972028E-2</v>
          </cell>
          <cell r="AG73">
            <v>0.33566433566433601</v>
          </cell>
          <cell r="AH73">
            <v>8.3916083916083906E-2</v>
          </cell>
          <cell r="AI73">
            <v>0.31118881118881098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9.0566037735849106E-2</v>
          </cell>
          <cell r="AS73">
            <v>0.113207547169811</v>
          </cell>
          <cell r="AT73">
            <v>0.12452830188679199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</row>
        <row r="74">
          <cell r="B74">
            <v>8262021</v>
          </cell>
          <cell r="C74" t="str">
            <v>Whitehouse Primary School</v>
          </cell>
          <cell r="D74" t="str">
            <v>Primary</v>
          </cell>
          <cell r="E74" t="str">
            <v>Recoupment Academy</v>
          </cell>
          <cell r="F74">
            <v>1</v>
          </cell>
          <cell r="G74">
            <v>0</v>
          </cell>
          <cell r="H74">
            <v>0</v>
          </cell>
          <cell r="I74">
            <v>7</v>
          </cell>
          <cell r="J74">
            <v>0</v>
          </cell>
          <cell r="K74">
            <v>0</v>
          </cell>
          <cell r="L74">
            <v>0</v>
          </cell>
          <cell r="M74">
            <v>524</v>
          </cell>
          <cell r="N74">
            <v>524</v>
          </cell>
          <cell r="O74">
            <v>90</v>
          </cell>
          <cell r="P74">
            <v>434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</v>
          </cell>
          <cell r="Z74">
            <v>9.9236641221374003E-2</v>
          </cell>
          <cell r="AA74">
            <v>0.103053435114504</v>
          </cell>
          <cell r="AB74">
            <v>0</v>
          </cell>
          <cell r="AC74">
            <v>0</v>
          </cell>
          <cell r="AD74">
            <v>0.99427480916030497</v>
          </cell>
          <cell r="AE74">
            <v>5.72519083969466E-3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8.9861751152073704E-2</v>
          </cell>
          <cell r="AS74">
            <v>0.15668202764976999</v>
          </cell>
          <cell r="AT74">
            <v>0.237327188940092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</row>
        <row r="75">
          <cell r="B75">
            <v>8262024</v>
          </cell>
          <cell r="C75" t="str">
            <v>Fairfields Primary School</v>
          </cell>
          <cell r="D75" t="str">
            <v>Primary</v>
          </cell>
          <cell r="E75" t="str">
            <v>Recoupment Academy</v>
          </cell>
          <cell r="F75">
            <v>1</v>
          </cell>
          <cell r="G75">
            <v>0</v>
          </cell>
          <cell r="H75">
            <v>0</v>
          </cell>
          <cell r="I75">
            <v>7</v>
          </cell>
          <cell r="J75">
            <v>0</v>
          </cell>
          <cell r="K75">
            <v>0</v>
          </cell>
          <cell r="L75">
            <v>0</v>
          </cell>
          <cell r="M75">
            <v>362</v>
          </cell>
          <cell r="N75">
            <v>362</v>
          </cell>
          <cell r="O75">
            <v>73</v>
          </cell>
          <cell r="P75">
            <v>289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1</v>
          </cell>
          <cell r="Z75">
            <v>8.2872928176795604E-2</v>
          </cell>
          <cell r="AA75">
            <v>8.5635359116022103E-2</v>
          </cell>
          <cell r="AB75">
            <v>0</v>
          </cell>
          <cell r="AC75">
            <v>0</v>
          </cell>
          <cell r="AD75">
            <v>0.93351800554016595</v>
          </cell>
          <cell r="AE75">
            <v>5.5401662049861496E-3</v>
          </cell>
          <cell r="AF75">
            <v>2.2160664819944598E-2</v>
          </cell>
          <cell r="AG75">
            <v>0</v>
          </cell>
          <cell r="AH75">
            <v>3.8781163434903003E-2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4.5138888888888902E-2</v>
          </cell>
          <cell r="AS75">
            <v>0.10763888888888901</v>
          </cell>
          <cell r="AT75">
            <v>0.15625</v>
          </cell>
          <cell r="AU75">
            <v>0</v>
          </cell>
          <cell r="AV75">
            <v>0</v>
          </cell>
          <cell r="AW75">
            <v>0</v>
          </cell>
          <cell r="AX75">
            <v>3.5335689045936395E-3</v>
          </cell>
        </row>
        <row r="76">
          <cell r="B76">
            <v>8262025</v>
          </cell>
          <cell r="C76" t="str">
            <v>Knowles Primary School</v>
          </cell>
          <cell r="D76" t="str">
            <v>Primary</v>
          </cell>
          <cell r="E76" t="str">
            <v>Recoupment Academy</v>
          </cell>
          <cell r="F76">
            <v>1</v>
          </cell>
          <cell r="G76">
            <v>0</v>
          </cell>
          <cell r="H76">
            <v>0</v>
          </cell>
          <cell r="I76">
            <v>7</v>
          </cell>
          <cell r="J76">
            <v>0</v>
          </cell>
          <cell r="K76">
            <v>0</v>
          </cell>
          <cell r="L76">
            <v>0</v>
          </cell>
          <cell r="M76">
            <v>333</v>
          </cell>
          <cell r="N76">
            <v>333</v>
          </cell>
          <cell r="O76">
            <v>40</v>
          </cell>
          <cell r="P76">
            <v>293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</v>
          </cell>
          <cell r="Z76">
            <v>0.46246246246246198</v>
          </cell>
          <cell r="AA76">
            <v>0.48348348348348302</v>
          </cell>
          <cell r="AB76">
            <v>0</v>
          </cell>
          <cell r="AC76">
            <v>0</v>
          </cell>
          <cell r="AD76">
            <v>0.20720720720720701</v>
          </cell>
          <cell r="AE76">
            <v>0.26426426426426403</v>
          </cell>
          <cell r="AF76">
            <v>0.31831831831831803</v>
          </cell>
          <cell r="AG76">
            <v>0.12012012012011999</v>
          </cell>
          <cell r="AH76">
            <v>0</v>
          </cell>
          <cell r="AI76">
            <v>4.8048048048047999E-2</v>
          </cell>
          <cell r="AJ76">
            <v>4.2042042042041997E-2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4.1095890410958902E-2</v>
          </cell>
          <cell r="AS76">
            <v>9.9315068493150693E-2</v>
          </cell>
          <cell r="AT76">
            <v>0.164383561643836</v>
          </cell>
          <cell r="AU76">
            <v>0</v>
          </cell>
          <cell r="AV76">
            <v>0</v>
          </cell>
          <cell r="AW76">
            <v>0</v>
          </cell>
          <cell r="AX76">
            <v>5.8309037900874635E-3</v>
          </cell>
        </row>
        <row r="77">
          <cell r="B77">
            <v>8262027</v>
          </cell>
          <cell r="C77" t="str">
            <v>Moorland Primary School</v>
          </cell>
          <cell r="D77" t="str">
            <v>Primary</v>
          </cell>
          <cell r="E77" t="str">
            <v>Recoupment Academy</v>
          </cell>
          <cell r="F77">
            <v>1</v>
          </cell>
          <cell r="G77">
            <v>0</v>
          </cell>
          <cell r="H77">
            <v>0</v>
          </cell>
          <cell r="I77">
            <v>7</v>
          </cell>
          <cell r="J77">
            <v>0</v>
          </cell>
          <cell r="K77">
            <v>0</v>
          </cell>
          <cell r="L77">
            <v>0</v>
          </cell>
          <cell r="M77">
            <v>187</v>
          </cell>
          <cell r="N77">
            <v>187</v>
          </cell>
          <cell r="O77">
            <v>25</v>
          </cell>
          <cell r="P77">
            <v>162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1</v>
          </cell>
          <cell r="Z77">
            <v>0.58288770053475902</v>
          </cell>
          <cell r="AA77">
            <v>0.58288770053475902</v>
          </cell>
          <cell r="AB77">
            <v>0</v>
          </cell>
          <cell r="AC77">
            <v>0</v>
          </cell>
          <cell r="AD77">
            <v>3.7433155080213901E-2</v>
          </cell>
          <cell r="AE77">
            <v>5.8823529411764698E-2</v>
          </cell>
          <cell r="AF77">
            <v>2.1390374331550801E-2</v>
          </cell>
          <cell r="AG77">
            <v>3.20855614973262E-2</v>
          </cell>
          <cell r="AH77">
            <v>0.28877005347593598</v>
          </cell>
          <cell r="AI77">
            <v>0.54545454545454497</v>
          </cell>
          <cell r="AJ77">
            <v>1.60427807486631E-2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1.2345679012345699E-2</v>
          </cell>
          <cell r="AS77">
            <v>4.9382716049382699E-2</v>
          </cell>
          <cell r="AT77">
            <v>8.6419753086419707E-2</v>
          </cell>
          <cell r="AU77">
            <v>0</v>
          </cell>
          <cell r="AV77">
            <v>0</v>
          </cell>
          <cell r="AW77">
            <v>0</v>
          </cell>
          <cell r="AX77">
            <v>1.0309278350515464E-2</v>
          </cell>
        </row>
        <row r="78">
          <cell r="B78">
            <v>8262028</v>
          </cell>
          <cell r="C78" t="str">
            <v>Christ the Sower Ecumenical Primary School</v>
          </cell>
          <cell r="D78" t="str">
            <v>Primary</v>
          </cell>
          <cell r="E78" t="str">
            <v>Recoupment Academy</v>
          </cell>
          <cell r="F78">
            <v>1</v>
          </cell>
          <cell r="G78">
            <v>0</v>
          </cell>
          <cell r="H78">
            <v>0</v>
          </cell>
          <cell r="I78">
            <v>7</v>
          </cell>
          <cell r="J78">
            <v>0</v>
          </cell>
          <cell r="K78">
            <v>0</v>
          </cell>
          <cell r="L78">
            <v>0</v>
          </cell>
          <cell r="M78">
            <v>313</v>
          </cell>
          <cell r="N78">
            <v>313</v>
          </cell>
          <cell r="O78">
            <v>26</v>
          </cell>
          <cell r="P78">
            <v>287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0.25239616613418497</v>
          </cell>
          <cell r="AA78">
            <v>0.25878594249201298</v>
          </cell>
          <cell r="AB78">
            <v>0</v>
          </cell>
          <cell r="AC78">
            <v>0</v>
          </cell>
          <cell r="AD78">
            <v>0.87539936102236404</v>
          </cell>
          <cell r="AE78">
            <v>2.55591054313099E-2</v>
          </cell>
          <cell r="AF78">
            <v>3.5143769968051103E-2</v>
          </cell>
          <cell r="AG78">
            <v>2.23642172523962E-2</v>
          </cell>
          <cell r="AH78">
            <v>1.2779552715655E-2</v>
          </cell>
          <cell r="AI78">
            <v>2.23642172523962E-2</v>
          </cell>
          <cell r="AJ78">
            <v>6.3897763578274801E-3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9.9644128113879002E-2</v>
          </cell>
          <cell r="AS78">
            <v>0.163701067615658</v>
          </cell>
          <cell r="AT78">
            <v>0.220640569395018</v>
          </cell>
          <cell r="AU78">
            <v>0</v>
          </cell>
          <cell r="AV78">
            <v>0</v>
          </cell>
          <cell r="AW78">
            <v>0</v>
          </cell>
          <cell r="AX78">
            <v>3.3222591362126247E-3</v>
          </cell>
        </row>
        <row r="79">
          <cell r="B79">
            <v>8262029</v>
          </cell>
          <cell r="C79" t="str">
            <v>St Mary and St Giles Church of England School</v>
          </cell>
          <cell r="D79" t="str">
            <v>Primary</v>
          </cell>
          <cell r="E79" t="str">
            <v>Recoupment Academy</v>
          </cell>
          <cell r="F79">
            <v>1</v>
          </cell>
          <cell r="G79">
            <v>0</v>
          </cell>
          <cell r="H79">
            <v>0</v>
          </cell>
          <cell r="I79">
            <v>7</v>
          </cell>
          <cell r="J79">
            <v>0</v>
          </cell>
          <cell r="K79">
            <v>0</v>
          </cell>
          <cell r="L79">
            <v>0</v>
          </cell>
          <cell r="M79">
            <v>349</v>
          </cell>
          <cell r="N79">
            <v>349</v>
          </cell>
          <cell r="O79">
            <v>9</v>
          </cell>
          <cell r="P79">
            <v>340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0.39255014326647603</v>
          </cell>
          <cell r="AA79">
            <v>0.39255014326647603</v>
          </cell>
          <cell r="AB79">
            <v>0</v>
          </cell>
          <cell r="AC79">
            <v>0</v>
          </cell>
          <cell r="AD79">
            <v>0.70487106017192003</v>
          </cell>
          <cell r="AE79">
            <v>1.14613180515759E-2</v>
          </cell>
          <cell r="AF79">
            <v>4.8710601719197701E-2</v>
          </cell>
          <cell r="AG79">
            <v>0</v>
          </cell>
          <cell r="AH79">
            <v>0.23495702005730701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2.0771513353115698E-2</v>
          </cell>
          <cell r="AS79">
            <v>5.04451038575668E-2</v>
          </cell>
          <cell r="AT79">
            <v>9.1988130563798204E-2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</row>
        <row r="80">
          <cell r="B80">
            <v>8262030</v>
          </cell>
          <cell r="C80" t="str">
            <v>Water Hall Primary School</v>
          </cell>
          <cell r="D80" t="str">
            <v>Primary</v>
          </cell>
          <cell r="E80" t="str">
            <v>Recoupment Academy</v>
          </cell>
          <cell r="F80">
            <v>1</v>
          </cell>
          <cell r="G80">
            <v>0</v>
          </cell>
          <cell r="H80">
            <v>0</v>
          </cell>
          <cell r="I80">
            <v>7</v>
          </cell>
          <cell r="J80">
            <v>0</v>
          </cell>
          <cell r="K80">
            <v>0</v>
          </cell>
          <cell r="L80">
            <v>0</v>
          </cell>
          <cell r="M80">
            <v>272</v>
          </cell>
          <cell r="N80">
            <v>272</v>
          </cell>
          <cell r="O80">
            <v>34</v>
          </cell>
          <cell r="P80">
            <v>238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0.51470588235294101</v>
          </cell>
          <cell r="AA80">
            <v>0.53308823529411797</v>
          </cell>
          <cell r="AB80">
            <v>0</v>
          </cell>
          <cell r="AC80">
            <v>0</v>
          </cell>
          <cell r="AD80">
            <v>5.1470588235294101E-2</v>
          </cell>
          <cell r="AE80">
            <v>4.4117647058823498E-2</v>
          </cell>
          <cell r="AF80">
            <v>3.6764705882352901E-2</v>
          </cell>
          <cell r="AG80">
            <v>0.33455882352941202</v>
          </cell>
          <cell r="AH80">
            <v>0</v>
          </cell>
          <cell r="AI80">
            <v>0.28308823529411797</v>
          </cell>
          <cell r="AJ80">
            <v>0.25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5.8823529411764698E-2</v>
          </cell>
          <cell r="AS80">
            <v>0.10084033613445401</v>
          </cell>
          <cell r="AT80">
            <v>0.13865546218487401</v>
          </cell>
          <cell r="AU80">
            <v>0</v>
          </cell>
          <cell r="AV80">
            <v>0</v>
          </cell>
          <cell r="AW80">
            <v>0</v>
          </cell>
          <cell r="AX80">
            <v>2.1582733812949641E-2</v>
          </cell>
        </row>
        <row r="81">
          <cell r="B81">
            <v>8262031</v>
          </cell>
          <cell r="C81" t="str">
            <v>Holne Chase Primary School</v>
          </cell>
          <cell r="D81" t="str">
            <v>Primary</v>
          </cell>
          <cell r="E81" t="str">
            <v>Recoupment Academy</v>
          </cell>
          <cell r="F81">
            <v>1</v>
          </cell>
          <cell r="G81">
            <v>0</v>
          </cell>
          <cell r="H81">
            <v>0</v>
          </cell>
          <cell r="I81">
            <v>7</v>
          </cell>
          <cell r="J81">
            <v>0</v>
          </cell>
          <cell r="K81">
            <v>0</v>
          </cell>
          <cell r="L81">
            <v>0</v>
          </cell>
          <cell r="M81">
            <v>232</v>
          </cell>
          <cell r="N81">
            <v>232</v>
          </cell>
          <cell r="O81">
            <v>30</v>
          </cell>
          <cell r="P81">
            <v>202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0.18534482758620699</v>
          </cell>
          <cell r="AA81">
            <v>0.193965517241379</v>
          </cell>
          <cell r="AB81">
            <v>0</v>
          </cell>
          <cell r="AC81">
            <v>0</v>
          </cell>
          <cell r="AD81">
            <v>0.55172413793103403</v>
          </cell>
          <cell r="AE81">
            <v>0.12068965517241401</v>
          </cell>
          <cell r="AF81">
            <v>0.24137931034482801</v>
          </cell>
          <cell r="AG81">
            <v>2.5862068965517199E-2</v>
          </cell>
          <cell r="AH81">
            <v>4.3103448275862103E-3</v>
          </cell>
          <cell r="AI81">
            <v>2.1551724137931001E-2</v>
          </cell>
          <cell r="AJ81">
            <v>3.4482758620689703E-2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2.4752475247524799E-2</v>
          </cell>
          <cell r="AS81">
            <v>6.43564356435644E-2</v>
          </cell>
          <cell r="AT81">
            <v>8.4158415841584205E-2</v>
          </cell>
          <cell r="AU81">
            <v>0</v>
          </cell>
          <cell r="AV81">
            <v>0</v>
          </cell>
          <cell r="AW81">
            <v>0</v>
          </cell>
          <cell r="AX81">
            <v>4.2194092827004216E-3</v>
          </cell>
        </row>
        <row r="82">
          <cell r="B82">
            <v>8262076</v>
          </cell>
          <cell r="C82" t="str">
            <v>New Bradwell Primary School</v>
          </cell>
          <cell r="D82" t="str">
            <v>Primary</v>
          </cell>
          <cell r="E82" t="str">
            <v>Recoupment Academy</v>
          </cell>
          <cell r="F82">
            <v>1</v>
          </cell>
          <cell r="G82">
            <v>0</v>
          </cell>
          <cell r="H82">
            <v>0</v>
          </cell>
          <cell r="I82">
            <v>7</v>
          </cell>
          <cell r="J82">
            <v>0</v>
          </cell>
          <cell r="K82">
            <v>0</v>
          </cell>
          <cell r="L82">
            <v>0</v>
          </cell>
          <cell r="M82">
            <v>568</v>
          </cell>
          <cell r="N82">
            <v>568</v>
          </cell>
          <cell r="O82">
            <v>73</v>
          </cell>
          <cell r="P82">
            <v>495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0.23767605633802799</v>
          </cell>
          <cell r="AA82">
            <v>0.242957746478873</v>
          </cell>
          <cell r="AB82">
            <v>0</v>
          </cell>
          <cell r="AC82">
            <v>0</v>
          </cell>
          <cell r="AD82">
            <v>0.35978835978835999</v>
          </cell>
          <cell r="AE82">
            <v>0.28747795414462102</v>
          </cell>
          <cell r="AF82">
            <v>0.289241622574956</v>
          </cell>
          <cell r="AG82">
            <v>4.5855379188712499E-2</v>
          </cell>
          <cell r="AH82">
            <v>1.41093474426808E-2</v>
          </cell>
          <cell r="AI82">
            <v>3.5273368606701899E-3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4.4444444444444398E-2</v>
          </cell>
          <cell r="AS82">
            <v>8.2828282828282807E-2</v>
          </cell>
          <cell r="AT82">
            <v>0.113131313131313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</row>
        <row r="83">
          <cell r="B83">
            <v>8262082</v>
          </cell>
          <cell r="C83" t="str">
            <v>Olney Infant Academy</v>
          </cell>
          <cell r="D83" t="str">
            <v>Primary</v>
          </cell>
          <cell r="E83" t="str">
            <v>Recoupment Academy</v>
          </cell>
          <cell r="F83">
            <v>1</v>
          </cell>
          <cell r="G83">
            <v>0</v>
          </cell>
          <cell r="H83">
            <v>0</v>
          </cell>
          <cell r="I83">
            <v>3</v>
          </cell>
          <cell r="J83">
            <v>0</v>
          </cell>
          <cell r="K83">
            <v>0</v>
          </cell>
          <cell r="L83">
            <v>0</v>
          </cell>
          <cell r="M83">
            <v>199</v>
          </cell>
          <cell r="N83">
            <v>199</v>
          </cell>
          <cell r="O83">
            <v>65</v>
          </cell>
          <cell r="P83">
            <v>134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0.16080402010050299</v>
          </cell>
          <cell r="AA83">
            <v>0.16080402010050299</v>
          </cell>
          <cell r="AB83">
            <v>0</v>
          </cell>
          <cell r="AC83">
            <v>0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2.2388059701492501E-2</v>
          </cell>
          <cell r="AS83">
            <v>5.9701492537313397E-2</v>
          </cell>
          <cell r="AT83">
            <v>5.9701492537313397E-2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B84">
            <v>8262133</v>
          </cell>
          <cell r="C84" t="str">
            <v>The Premier Academy</v>
          </cell>
          <cell r="D84" t="str">
            <v>Primary</v>
          </cell>
          <cell r="E84" t="str">
            <v>Recoupment Academy</v>
          </cell>
          <cell r="F84">
            <v>1</v>
          </cell>
          <cell r="G84">
            <v>0</v>
          </cell>
          <cell r="H84">
            <v>0</v>
          </cell>
          <cell r="I84">
            <v>7</v>
          </cell>
          <cell r="J84">
            <v>0</v>
          </cell>
          <cell r="K84">
            <v>0</v>
          </cell>
          <cell r="L84">
            <v>0</v>
          </cell>
          <cell r="M84">
            <v>626</v>
          </cell>
          <cell r="N84">
            <v>626</v>
          </cell>
          <cell r="O84">
            <v>90</v>
          </cell>
          <cell r="P84">
            <v>536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1</v>
          </cell>
          <cell r="Z84">
            <v>0.33865814696485602</v>
          </cell>
          <cell r="AA84">
            <v>0.34824281150159703</v>
          </cell>
          <cell r="AB84">
            <v>0</v>
          </cell>
          <cell r="AC84">
            <v>0</v>
          </cell>
          <cell r="AD84">
            <v>0.209935897435897</v>
          </cell>
          <cell r="AE84">
            <v>0.24839743589743599</v>
          </cell>
          <cell r="AF84">
            <v>0.256410256410256</v>
          </cell>
          <cell r="AG84">
            <v>0.12660256410256401</v>
          </cell>
          <cell r="AH84">
            <v>1.1217948717948701E-2</v>
          </cell>
          <cell r="AI84">
            <v>8.9743589743589702E-2</v>
          </cell>
          <cell r="AJ84">
            <v>5.7692307692307702E-2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0.110074626865672</v>
          </cell>
          <cell r="AS84">
            <v>0.20522388059701499</v>
          </cell>
          <cell r="AT84">
            <v>0.30037313432835799</v>
          </cell>
          <cell r="AU84">
            <v>0</v>
          </cell>
          <cell r="AV84">
            <v>0</v>
          </cell>
          <cell r="AW84">
            <v>0</v>
          </cell>
          <cell r="AX84">
            <v>3.2000000000000002E-3</v>
          </cell>
        </row>
        <row r="85">
          <cell r="B85">
            <v>8262281</v>
          </cell>
          <cell r="C85" t="str">
            <v>Olney Middle School</v>
          </cell>
          <cell r="D85" t="str">
            <v>Primary</v>
          </cell>
          <cell r="E85" t="str">
            <v>Recoupment Academy</v>
          </cell>
          <cell r="F85">
            <v>1</v>
          </cell>
          <cell r="G85">
            <v>0</v>
          </cell>
          <cell r="H85">
            <v>0</v>
          </cell>
          <cell r="I85">
            <v>4</v>
          </cell>
          <cell r="J85">
            <v>0</v>
          </cell>
          <cell r="K85">
            <v>0</v>
          </cell>
          <cell r="L85">
            <v>0</v>
          </cell>
          <cell r="M85">
            <v>356</v>
          </cell>
          <cell r="N85">
            <v>356</v>
          </cell>
          <cell r="O85">
            <v>0</v>
          </cell>
          <cell r="P85">
            <v>356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0.11516853932584301</v>
          </cell>
          <cell r="AA85">
            <v>0.120786516853933</v>
          </cell>
          <cell r="AB85">
            <v>0</v>
          </cell>
          <cell r="AC85">
            <v>0</v>
          </cell>
          <cell r="AD85">
            <v>0.99154929577464801</v>
          </cell>
          <cell r="AE85">
            <v>2.8169014084507E-3</v>
          </cell>
          <cell r="AF85">
            <v>5.6338028169014096E-3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1.1235955056179799E-2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</row>
        <row r="86">
          <cell r="B86">
            <v>8262319</v>
          </cell>
          <cell r="C86" t="str">
            <v>Shepherdswell Academy</v>
          </cell>
          <cell r="D86" t="str">
            <v>Primary</v>
          </cell>
          <cell r="E86" t="str">
            <v>Recoupment Academy</v>
          </cell>
          <cell r="F86">
            <v>1</v>
          </cell>
          <cell r="G86">
            <v>0</v>
          </cell>
          <cell r="H86">
            <v>0</v>
          </cell>
          <cell r="I86">
            <v>3</v>
          </cell>
          <cell r="J86">
            <v>0</v>
          </cell>
          <cell r="K86">
            <v>0</v>
          </cell>
          <cell r="L86">
            <v>0</v>
          </cell>
          <cell r="M86">
            <v>143</v>
          </cell>
          <cell r="N86">
            <v>143</v>
          </cell>
          <cell r="O86">
            <v>46</v>
          </cell>
          <cell r="P86">
            <v>97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0.230769230769231</v>
          </cell>
          <cell r="AA86">
            <v>0.230769230769231</v>
          </cell>
          <cell r="AB86">
            <v>0</v>
          </cell>
          <cell r="AC86">
            <v>0</v>
          </cell>
          <cell r="AD86">
            <v>0.41258741258741299</v>
          </cell>
          <cell r="AE86">
            <v>0.30069930069930101</v>
          </cell>
          <cell r="AF86">
            <v>0.24475524475524499</v>
          </cell>
          <cell r="AG86">
            <v>2.0979020979021001E-2</v>
          </cell>
          <cell r="AH86">
            <v>2.0979020979021001E-2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0.22340425531914901</v>
          </cell>
          <cell r="AS86">
            <v>0.42553191489361702</v>
          </cell>
          <cell r="AT86">
            <v>0.42553191489361702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</row>
        <row r="87">
          <cell r="B87">
            <v>8262326</v>
          </cell>
          <cell r="C87" t="str">
            <v>Ashbrook School</v>
          </cell>
          <cell r="D87" t="str">
            <v>Primary</v>
          </cell>
          <cell r="E87" t="str">
            <v>Recoupment Academy</v>
          </cell>
          <cell r="F87">
            <v>1</v>
          </cell>
          <cell r="G87">
            <v>0</v>
          </cell>
          <cell r="H87">
            <v>0</v>
          </cell>
          <cell r="I87">
            <v>3</v>
          </cell>
          <cell r="J87">
            <v>0</v>
          </cell>
          <cell r="K87">
            <v>0</v>
          </cell>
          <cell r="L87">
            <v>0</v>
          </cell>
          <cell r="M87">
            <v>177</v>
          </cell>
          <cell r="N87">
            <v>177</v>
          </cell>
          <cell r="O87">
            <v>57</v>
          </cell>
          <cell r="P87">
            <v>120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3</v>
          </cell>
          <cell r="Z87">
            <v>0.112994350282486</v>
          </cell>
          <cell r="AA87">
            <v>0.112994350282486</v>
          </cell>
          <cell r="AB87">
            <v>0</v>
          </cell>
          <cell r="AC87">
            <v>0</v>
          </cell>
          <cell r="AD87">
            <v>0.82485875706214695</v>
          </cell>
          <cell r="AE87">
            <v>2.82485875706215E-2</v>
          </cell>
          <cell r="AF87">
            <v>0.129943502824859</v>
          </cell>
          <cell r="AG87">
            <v>1.12994350282486E-2</v>
          </cell>
          <cell r="AH87">
            <v>5.6497175141242903E-3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0.2</v>
          </cell>
          <cell r="AS87">
            <v>0.375</v>
          </cell>
          <cell r="AT87">
            <v>0.375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</row>
        <row r="88">
          <cell r="B88">
            <v>8262331</v>
          </cell>
          <cell r="C88" t="str">
            <v>Heronsgate School</v>
          </cell>
          <cell r="D88" t="str">
            <v>Primary</v>
          </cell>
          <cell r="E88" t="str">
            <v>Recoupment Academy</v>
          </cell>
          <cell r="F88">
            <v>1</v>
          </cell>
          <cell r="G88">
            <v>0</v>
          </cell>
          <cell r="H88">
            <v>0</v>
          </cell>
          <cell r="I88">
            <v>4</v>
          </cell>
          <cell r="J88">
            <v>0</v>
          </cell>
          <cell r="K88">
            <v>0</v>
          </cell>
          <cell r="L88">
            <v>0</v>
          </cell>
          <cell r="M88">
            <v>374</v>
          </cell>
          <cell r="N88">
            <v>374</v>
          </cell>
          <cell r="O88">
            <v>0</v>
          </cell>
          <cell r="P88">
            <v>374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0.21122994652406399</v>
          </cell>
          <cell r="AA88">
            <v>0.23529411764705899</v>
          </cell>
          <cell r="AB88">
            <v>0</v>
          </cell>
          <cell r="AC88">
            <v>0</v>
          </cell>
          <cell r="AD88">
            <v>0.83155080213903698</v>
          </cell>
          <cell r="AE88">
            <v>4.8128342245989303E-2</v>
          </cell>
          <cell r="AF88">
            <v>3.4759358288770102E-2</v>
          </cell>
          <cell r="AG88">
            <v>4.5454545454545497E-2</v>
          </cell>
          <cell r="AH88">
            <v>2.6737967914438499E-2</v>
          </cell>
          <cell r="AI88">
            <v>1.33689839572193E-2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1.6085790884718499E-2</v>
          </cell>
          <cell r="AS88">
            <v>2.14477211796247E-2</v>
          </cell>
          <cell r="AT88">
            <v>6.9705093833780193E-2</v>
          </cell>
          <cell r="AU88">
            <v>0</v>
          </cell>
          <cell r="AV88">
            <v>0</v>
          </cell>
          <cell r="AW88">
            <v>0</v>
          </cell>
          <cell r="AX88">
            <v>2.3094688221709007E-3</v>
          </cell>
        </row>
        <row r="89">
          <cell r="B89">
            <v>8262332</v>
          </cell>
          <cell r="C89" t="str">
            <v>Loughton School</v>
          </cell>
          <cell r="D89" t="str">
            <v>Primary</v>
          </cell>
          <cell r="E89" t="str">
            <v>Recoupment Academy</v>
          </cell>
          <cell r="F89">
            <v>1</v>
          </cell>
          <cell r="G89">
            <v>0</v>
          </cell>
          <cell r="H89">
            <v>0</v>
          </cell>
          <cell r="I89">
            <v>4</v>
          </cell>
          <cell r="J89">
            <v>0</v>
          </cell>
          <cell r="K89">
            <v>0</v>
          </cell>
          <cell r="L89">
            <v>0</v>
          </cell>
          <cell r="M89">
            <v>477</v>
          </cell>
          <cell r="N89">
            <v>477</v>
          </cell>
          <cell r="O89">
            <v>0</v>
          </cell>
          <cell r="P89">
            <v>477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0.171907756813417</v>
          </cell>
          <cell r="AA89">
            <v>0.19287211740041901</v>
          </cell>
          <cell r="AB89">
            <v>0</v>
          </cell>
          <cell r="AC89">
            <v>0</v>
          </cell>
          <cell r="AD89">
            <v>0.92872117400419296</v>
          </cell>
          <cell r="AE89">
            <v>1.88679245283019E-2</v>
          </cell>
          <cell r="AF89">
            <v>2.9350104821802898E-2</v>
          </cell>
          <cell r="AG89">
            <v>1.88679245283019E-2</v>
          </cell>
          <cell r="AH89">
            <v>4.1928721174004204E-3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6.2893081761006301E-3</v>
          </cell>
          <cell r="AS89">
            <v>1.25786163522013E-2</v>
          </cell>
          <cell r="AT89">
            <v>9.2243186582809195E-2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</row>
        <row r="90">
          <cell r="B90">
            <v>8262334</v>
          </cell>
          <cell r="C90" t="str">
            <v>Holmwood School</v>
          </cell>
          <cell r="D90" t="str">
            <v>Primary</v>
          </cell>
          <cell r="E90" t="str">
            <v>Recoupment Academy</v>
          </cell>
          <cell r="F90">
            <v>1</v>
          </cell>
          <cell r="G90">
            <v>0</v>
          </cell>
          <cell r="H90">
            <v>0</v>
          </cell>
          <cell r="I90">
            <v>3</v>
          </cell>
          <cell r="J90">
            <v>0</v>
          </cell>
          <cell r="K90">
            <v>0</v>
          </cell>
          <cell r="L90">
            <v>0</v>
          </cell>
          <cell r="M90">
            <v>157</v>
          </cell>
          <cell r="N90">
            <v>157</v>
          </cell>
          <cell r="O90">
            <v>39</v>
          </cell>
          <cell r="P90">
            <v>118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</v>
          </cell>
          <cell r="Z90">
            <v>0.15923566878980899</v>
          </cell>
          <cell r="AA90">
            <v>0.15923566878980899</v>
          </cell>
          <cell r="AB90">
            <v>0</v>
          </cell>
          <cell r="AC90">
            <v>0</v>
          </cell>
          <cell r="AD90">
            <v>0.83439490445859898</v>
          </cell>
          <cell r="AE90">
            <v>3.8216560509554097E-2</v>
          </cell>
          <cell r="AF90">
            <v>6.3694267515923594E-2</v>
          </cell>
          <cell r="AG90">
            <v>1.9108280254777101E-2</v>
          </cell>
          <cell r="AH90">
            <v>3.8216560509554097E-2</v>
          </cell>
          <cell r="AI90">
            <v>0</v>
          </cell>
          <cell r="AJ90">
            <v>6.3694267515923596E-3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0.194915254237288</v>
          </cell>
          <cell r="AS90">
            <v>0.34745762711864397</v>
          </cell>
          <cell r="AT90">
            <v>0.34745762711864397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</row>
        <row r="91">
          <cell r="B91">
            <v>8262349</v>
          </cell>
          <cell r="C91" t="str">
            <v>Heronshaw School</v>
          </cell>
          <cell r="D91" t="str">
            <v>Primary</v>
          </cell>
          <cell r="E91" t="str">
            <v>Recoupment Academy</v>
          </cell>
          <cell r="F91">
            <v>1</v>
          </cell>
          <cell r="G91">
            <v>0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  <cell r="M91">
            <v>228</v>
          </cell>
          <cell r="N91">
            <v>228</v>
          </cell>
          <cell r="O91">
            <v>66</v>
          </cell>
          <cell r="P91">
            <v>162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1</v>
          </cell>
          <cell r="Z91">
            <v>0.23684210526315799</v>
          </cell>
          <cell r="AA91">
            <v>0.23684210526315799</v>
          </cell>
          <cell r="AB91">
            <v>0</v>
          </cell>
          <cell r="AC91">
            <v>0</v>
          </cell>
          <cell r="AD91">
            <v>0.82819383259911905</v>
          </cell>
          <cell r="AE91">
            <v>3.9647577092511002E-2</v>
          </cell>
          <cell r="AF91">
            <v>4.8458149779735699E-2</v>
          </cell>
          <cell r="AG91">
            <v>3.9647577092511002E-2</v>
          </cell>
          <cell r="AH91">
            <v>2.2026431718061699E-2</v>
          </cell>
          <cell r="AI91">
            <v>2.2026431718061699E-2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0.221518987341772</v>
          </cell>
          <cell r="AS91">
            <v>0.392405063291139</v>
          </cell>
          <cell r="AT91">
            <v>0.392405063291139</v>
          </cell>
          <cell r="AU91">
            <v>0</v>
          </cell>
          <cell r="AV91">
            <v>0</v>
          </cell>
          <cell r="AW91">
            <v>0</v>
          </cell>
          <cell r="AX91">
            <v>4.4444444444444444E-3</v>
          </cell>
        </row>
        <row r="92">
          <cell r="B92">
            <v>8262350</v>
          </cell>
          <cell r="C92" t="str">
            <v>Kents Hill School</v>
          </cell>
          <cell r="D92" t="str">
            <v>Primary</v>
          </cell>
          <cell r="E92" t="str">
            <v>Recoupment Academy</v>
          </cell>
          <cell r="F92">
            <v>1</v>
          </cell>
          <cell r="G92">
            <v>0</v>
          </cell>
          <cell r="H92">
            <v>0</v>
          </cell>
          <cell r="I92">
            <v>3</v>
          </cell>
          <cell r="J92">
            <v>0</v>
          </cell>
          <cell r="K92">
            <v>0</v>
          </cell>
          <cell r="L92">
            <v>0</v>
          </cell>
          <cell r="M92">
            <v>60</v>
          </cell>
          <cell r="N92">
            <v>60</v>
          </cell>
          <cell r="O92">
            <v>12</v>
          </cell>
          <cell r="P92">
            <v>48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0.16666666666666699</v>
          </cell>
          <cell r="AA92">
            <v>0.16666666666666699</v>
          </cell>
          <cell r="AB92">
            <v>0</v>
          </cell>
          <cell r="AC92">
            <v>0</v>
          </cell>
          <cell r="AD92">
            <v>0.82758620689655205</v>
          </cell>
          <cell r="AE92">
            <v>1.72413793103448E-2</v>
          </cell>
          <cell r="AF92">
            <v>8.6206896551724102E-2</v>
          </cell>
          <cell r="AG92">
            <v>1.72413793103448E-2</v>
          </cell>
          <cell r="AH92">
            <v>1.72413793103448E-2</v>
          </cell>
          <cell r="AI92">
            <v>3.4482758620689703E-2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8.5106382978723402E-2</v>
          </cell>
          <cell r="AS92">
            <v>0.19148936170212799</v>
          </cell>
          <cell r="AT92">
            <v>0.19148936170212799</v>
          </cell>
          <cell r="AU92">
            <v>0</v>
          </cell>
          <cell r="AV92">
            <v>0</v>
          </cell>
          <cell r="AW92">
            <v>0</v>
          </cell>
          <cell r="AX92">
            <v>1.1904761904761904E-2</v>
          </cell>
        </row>
        <row r="93">
          <cell r="B93">
            <v>8263388</v>
          </cell>
          <cell r="C93" t="str">
            <v>Oxley Park Academy</v>
          </cell>
          <cell r="D93" t="str">
            <v>Primary</v>
          </cell>
          <cell r="E93" t="str">
            <v>Recoupment Academy</v>
          </cell>
          <cell r="F93">
            <v>1</v>
          </cell>
          <cell r="G93">
            <v>0</v>
          </cell>
          <cell r="H93">
            <v>0</v>
          </cell>
          <cell r="I93">
            <v>7</v>
          </cell>
          <cell r="J93">
            <v>0</v>
          </cell>
          <cell r="K93">
            <v>0</v>
          </cell>
          <cell r="L93">
            <v>0</v>
          </cell>
          <cell r="M93">
            <v>654</v>
          </cell>
          <cell r="N93">
            <v>654</v>
          </cell>
          <cell r="O93">
            <v>87</v>
          </cell>
          <cell r="P93">
            <v>567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1</v>
          </cell>
          <cell r="Z93">
            <v>0.134556574923547</v>
          </cell>
          <cell r="AA93">
            <v>0.14831804281345601</v>
          </cell>
          <cell r="AB93">
            <v>0</v>
          </cell>
          <cell r="AC93">
            <v>0</v>
          </cell>
          <cell r="AD93">
            <v>0.960183767228178</v>
          </cell>
          <cell r="AE93">
            <v>1.8376722817764202E-2</v>
          </cell>
          <cell r="AF93">
            <v>9.18836140888208E-3</v>
          </cell>
          <cell r="AG93">
            <v>1.07197549770291E-2</v>
          </cell>
          <cell r="AH93">
            <v>0</v>
          </cell>
          <cell r="AI93">
            <v>1.5313935681470099E-3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6.7137809187279199E-2</v>
          </cell>
          <cell r="AS93">
            <v>0.107773851590106</v>
          </cell>
          <cell r="AT93">
            <v>0.148409893992933</v>
          </cell>
          <cell r="AU93">
            <v>0</v>
          </cell>
          <cell r="AV93">
            <v>0</v>
          </cell>
          <cell r="AW93">
            <v>0</v>
          </cell>
          <cell r="AX93">
            <v>1.567398119122257E-3</v>
          </cell>
        </row>
        <row r="94">
          <cell r="B94">
            <v>8265207</v>
          </cell>
          <cell r="C94" t="str">
            <v>Two Mile Ash School</v>
          </cell>
          <cell r="D94" t="str">
            <v>Primary</v>
          </cell>
          <cell r="E94" t="str">
            <v>Recoupment Academy</v>
          </cell>
          <cell r="F94">
            <v>1</v>
          </cell>
          <cell r="G94">
            <v>0</v>
          </cell>
          <cell r="H94">
            <v>0</v>
          </cell>
          <cell r="I94">
            <v>4</v>
          </cell>
          <cell r="J94">
            <v>0</v>
          </cell>
          <cell r="K94">
            <v>0</v>
          </cell>
          <cell r="L94">
            <v>0</v>
          </cell>
          <cell r="M94">
            <v>677</v>
          </cell>
          <cell r="N94">
            <v>677</v>
          </cell>
          <cell r="O94">
            <v>0</v>
          </cell>
          <cell r="P94">
            <v>677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0.106351550960118</v>
          </cell>
          <cell r="AA94">
            <v>0.144756277695716</v>
          </cell>
          <cell r="AB94">
            <v>0</v>
          </cell>
          <cell r="AC94">
            <v>0</v>
          </cell>
          <cell r="AD94">
            <v>0.87001477104874403</v>
          </cell>
          <cell r="AE94">
            <v>3.2496307237813903E-2</v>
          </cell>
          <cell r="AF94">
            <v>5.3175775480059098E-2</v>
          </cell>
          <cell r="AG94">
            <v>1.18168389955687E-2</v>
          </cell>
          <cell r="AH94">
            <v>2.5110782865583499E-2</v>
          </cell>
          <cell r="AI94">
            <v>2.9542097488921698E-3</v>
          </cell>
          <cell r="AJ94">
            <v>4.4313146233382599E-3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2.2156573116691301E-2</v>
          </cell>
          <cell r="AS94">
            <v>3.54505169867061E-2</v>
          </cell>
          <cell r="AT94">
            <v>0.121122599704579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</row>
        <row r="95">
          <cell r="B95">
            <v>8265208</v>
          </cell>
          <cell r="C95" t="str">
            <v>Rickley Park Primary School</v>
          </cell>
          <cell r="D95" t="str">
            <v>Primary</v>
          </cell>
          <cell r="E95" t="str">
            <v>Recoupment Academy</v>
          </cell>
          <cell r="F95">
            <v>1</v>
          </cell>
          <cell r="G95">
            <v>0</v>
          </cell>
          <cell r="H95">
            <v>0</v>
          </cell>
          <cell r="I95">
            <v>7</v>
          </cell>
          <cell r="J95">
            <v>0</v>
          </cell>
          <cell r="K95">
            <v>0</v>
          </cell>
          <cell r="L95">
            <v>0</v>
          </cell>
          <cell r="M95">
            <v>417</v>
          </cell>
          <cell r="N95">
            <v>417</v>
          </cell>
          <cell r="O95">
            <v>61</v>
          </cell>
          <cell r="P95">
            <v>356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0.194244604316547</v>
          </cell>
          <cell r="AA95">
            <v>0.218225419664269</v>
          </cell>
          <cell r="AB95">
            <v>0</v>
          </cell>
          <cell r="AC95">
            <v>0</v>
          </cell>
          <cell r="AD95">
            <v>0.49638554216867498</v>
          </cell>
          <cell r="AE95">
            <v>6.9879518072289204E-2</v>
          </cell>
          <cell r="AF95">
            <v>0.371084337349398</v>
          </cell>
          <cell r="AG95">
            <v>2.16867469879518E-2</v>
          </cell>
          <cell r="AH95">
            <v>1.92771084337349E-2</v>
          </cell>
          <cell r="AI95">
            <v>1.44578313253012E-2</v>
          </cell>
          <cell r="AJ95">
            <v>7.2289156626506E-3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3.3707865168539297E-2</v>
          </cell>
          <cell r="AS95">
            <v>6.1797752808988797E-2</v>
          </cell>
          <cell r="AT95">
            <v>8.7078651685393305E-2</v>
          </cell>
          <cell r="AU95">
            <v>0</v>
          </cell>
          <cell r="AV95">
            <v>0</v>
          </cell>
          <cell r="AW95">
            <v>0</v>
          </cell>
          <cell r="AX95">
            <v>9.7087378640776691E-3</v>
          </cell>
        </row>
        <row r="96">
          <cell r="B96">
            <v>8264000</v>
          </cell>
          <cell r="C96" t="str">
            <v>Walton High</v>
          </cell>
          <cell r="D96" t="str">
            <v>Secondary</v>
          </cell>
          <cell r="E96" t="str">
            <v>Recoupment Academy</v>
          </cell>
          <cell r="F96">
            <v>1</v>
          </cell>
          <cell r="G96">
            <v>0</v>
          </cell>
          <cell r="H96">
            <v>0</v>
          </cell>
          <cell r="I96">
            <v>0</v>
          </cell>
          <cell r="J96">
            <v>5</v>
          </cell>
          <cell r="K96">
            <v>3</v>
          </cell>
          <cell r="L96">
            <v>2</v>
          </cell>
          <cell r="M96">
            <v>2277</v>
          </cell>
          <cell r="N96">
            <v>0</v>
          </cell>
          <cell r="O96">
            <v>0</v>
          </cell>
          <cell r="P96">
            <v>0</v>
          </cell>
          <cell r="Q96">
            <v>2277</v>
          </cell>
          <cell r="R96">
            <v>1467</v>
          </cell>
          <cell r="S96">
            <v>810</v>
          </cell>
          <cell r="T96">
            <v>489</v>
          </cell>
          <cell r="U96">
            <v>487</v>
          </cell>
          <cell r="V96">
            <v>491</v>
          </cell>
          <cell r="W96">
            <v>433</v>
          </cell>
          <cell r="X96">
            <v>377</v>
          </cell>
          <cell r="Y96">
            <v>0</v>
          </cell>
          <cell r="Z96">
            <v>0</v>
          </cell>
          <cell r="AA96">
            <v>0</v>
          </cell>
          <cell r="AB96">
            <v>0.17918313570487501</v>
          </cell>
          <cell r="AC96">
            <v>0.234519104084321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0.68029903254177704</v>
          </cell>
          <cell r="AL96">
            <v>0.11125769569041299</v>
          </cell>
          <cell r="AM96">
            <v>8.4432717678100302E-2</v>
          </cell>
          <cell r="AN96">
            <v>4.5294635004397503E-2</v>
          </cell>
          <cell r="AO96">
            <v>3.4740545294635002E-2</v>
          </cell>
          <cell r="AP96">
            <v>3.7818821459982402E-2</v>
          </cell>
          <cell r="AQ96">
            <v>6.1565523306948101E-3</v>
          </cell>
          <cell r="AR96">
            <v>0</v>
          </cell>
          <cell r="AS96">
            <v>0</v>
          </cell>
          <cell r="AT96">
            <v>0</v>
          </cell>
          <cell r="AU96">
            <v>1.23674911660777E-2</v>
          </cell>
          <cell r="AV96">
            <v>1.41342756183746E-2</v>
          </cell>
          <cell r="AW96">
            <v>2.34098939929329E-2</v>
          </cell>
          <cell r="AX96">
            <v>2.3798191337458352E-3</v>
          </cell>
        </row>
        <row r="97">
          <cell r="B97">
            <v>8264002</v>
          </cell>
          <cell r="C97" t="str">
            <v>Sir Herbert Leon Academy</v>
          </cell>
          <cell r="D97" t="str">
            <v>Secondary</v>
          </cell>
          <cell r="E97" t="str">
            <v>Recoupment Academy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5</v>
          </cell>
          <cell r="K97">
            <v>3</v>
          </cell>
          <cell r="L97">
            <v>2</v>
          </cell>
          <cell r="M97">
            <v>548</v>
          </cell>
          <cell r="N97">
            <v>0</v>
          </cell>
          <cell r="O97">
            <v>0</v>
          </cell>
          <cell r="P97">
            <v>0</v>
          </cell>
          <cell r="Q97">
            <v>548</v>
          </cell>
          <cell r="R97">
            <v>363</v>
          </cell>
          <cell r="S97">
            <v>185</v>
          </cell>
          <cell r="T97">
            <v>110</v>
          </cell>
          <cell r="U97">
            <v>137</v>
          </cell>
          <cell r="V97">
            <v>116</v>
          </cell>
          <cell r="W97">
            <v>86</v>
          </cell>
          <cell r="X97">
            <v>99</v>
          </cell>
          <cell r="Y97">
            <v>0</v>
          </cell>
          <cell r="Z97">
            <v>0</v>
          </cell>
          <cell r="AA97">
            <v>0</v>
          </cell>
          <cell r="AB97">
            <v>0.45620437956204402</v>
          </cell>
          <cell r="AC97">
            <v>0.55474452554744502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0.113138686131387</v>
          </cell>
          <cell r="AL97">
            <v>0.104014598540146</v>
          </cell>
          <cell r="AM97">
            <v>0.13138686131386901</v>
          </cell>
          <cell r="AN97">
            <v>0.25182481751824798</v>
          </cell>
          <cell r="AO97">
            <v>2.0072992700729899E-2</v>
          </cell>
          <cell r="AP97">
            <v>0.15145985401459899</v>
          </cell>
          <cell r="AQ97">
            <v>0.22810218978102201</v>
          </cell>
          <cell r="AR97">
            <v>0</v>
          </cell>
          <cell r="AS97">
            <v>0</v>
          </cell>
          <cell r="AT97">
            <v>0</v>
          </cell>
          <cell r="AU97">
            <v>3.46715328467153E-2</v>
          </cell>
          <cell r="AV97">
            <v>4.7445255474452601E-2</v>
          </cell>
          <cell r="AW97">
            <v>7.1167883211678801E-2</v>
          </cell>
          <cell r="AX97">
            <v>5.9288537549407111E-3</v>
          </cell>
        </row>
        <row r="98">
          <cell r="B98">
            <v>8264005</v>
          </cell>
          <cell r="C98" t="str">
            <v>Lord Grey Academy</v>
          </cell>
          <cell r="D98" t="str">
            <v>Secondary</v>
          </cell>
          <cell r="E98" t="str">
            <v>Recoupment Academy</v>
          </cell>
          <cell r="F98">
            <v>1</v>
          </cell>
          <cell r="G98">
            <v>0</v>
          </cell>
          <cell r="H98">
            <v>0</v>
          </cell>
          <cell r="I98">
            <v>0</v>
          </cell>
          <cell r="J98">
            <v>5</v>
          </cell>
          <cell r="K98">
            <v>3</v>
          </cell>
          <cell r="L98">
            <v>2</v>
          </cell>
          <cell r="M98">
            <v>1280</v>
          </cell>
          <cell r="N98">
            <v>0</v>
          </cell>
          <cell r="O98">
            <v>0</v>
          </cell>
          <cell r="P98">
            <v>0</v>
          </cell>
          <cell r="Q98">
            <v>1280</v>
          </cell>
          <cell r="R98">
            <v>776</v>
          </cell>
          <cell r="S98">
            <v>504</v>
          </cell>
          <cell r="T98">
            <v>249</v>
          </cell>
          <cell r="U98">
            <v>270</v>
          </cell>
          <cell r="V98">
            <v>257</v>
          </cell>
          <cell r="W98">
            <v>250</v>
          </cell>
          <cell r="X98">
            <v>254</v>
          </cell>
          <cell r="Y98">
            <v>0</v>
          </cell>
          <cell r="Z98">
            <v>0</v>
          </cell>
          <cell r="AA98">
            <v>0</v>
          </cell>
          <cell r="AB98">
            <v>0.25546875000000002</v>
          </cell>
          <cell r="AC98">
            <v>0.33359375000000002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0.46828504306969498</v>
          </cell>
          <cell r="AL98">
            <v>0.120595144870791</v>
          </cell>
          <cell r="AM98">
            <v>0.30383711824588899</v>
          </cell>
          <cell r="AN98">
            <v>4.8551292090837903E-2</v>
          </cell>
          <cell r="AO98">
            <v>9.3970242756460497E-3</v>
          </cell>
          <cell r="AP98">
            <v>3.13234142521535E-2</v>
          </cell>
          <cell r="AQ98">
            <v>1.8010963194988301E-2</v>
          </cell>
          <cell r="AR98">
            <v>0</v>
          </cell>
          <cell r="AS98">
            <v>0</v>
          </cell>
          <cell r="AT98">
            <v>0</v>
          </cell>
          <cell r="AU98">
            <v>2.35109717868339E-3</v>
          </cell>
          <cell r="AV98">
            <v>4.7021943573667697E-3</v>
          </cell>
          <cell r="AW98">
            <v>6.2695924764890297E-3</v>
          </cell>
          <cell r="AX98">
            <v>1.56128024980484E-2</v>
          </cell>
        </row>
        <row r="99">
          <cell r="B99">
            <v>8264007</v>
          </cell>
          <cell r="C99" t="str">
            <v>Watling Academy</v>
          </cell>
          <cell r="D99" t="str">
            <v>Secondary</v>
          </cell>
          <cell r="E99" t="str">
            <v>Recoupment Academy</v>
          </cell>
          <cell r="F99">
            <v>1</v>
          </cell>
          <cell r="G99">
            <v>0</v>
          </cell>
          <cell r="H99">
            <v>0</v>
          </cell>
          <cell r="I99">
            <v>0</v>
          </cell>
          <cell r="J99">
            <v>2</v>
          </cell>
          <cell r="K99">
            <v>2</v>
          </cell>
          <cell r="L99">
            <v>0</v>
          </cell>
          <cell r="M99">
            <v>476</v>
          </cell>
          <cell r="N99">
            <v>0</v>
          </cell>
          <cell r="O99">
            <v>0</v>
          </cell>
          <cell r="P99">
            <v>0</v>
          </cell>
          <cell r="Q99">
            <v>476</v>
          </cell>
          <cell r="R99">
            <v>476</v>
          </cell>
          <cell r="S99">
            <v>0</v>
          </cell>
          <cell r="T99">
            <v>296</v>
          </cell>
          <cell r="U99">
            <v>180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0.19537815126050401</v>
          </cell>
          <cell r="AC99">
            <v>0.216386554621849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0.73319327731092399</v>
          </cell>
          <cell r="AL99">
            <v>7.1428571428571397E-2</v>
          </cell>
          <cell r="AM99">
            <v>0.113445378151261</v>
          </cell>
          <cell r="AN99">
            <v>3.1512605042016799E-2</v>
          </cell>
          <cell r="AO99">
            <v>3.78151260504202E-2</v>
          </cell>
          <cell r="AP99">
            <v>1.0504201680672299E-2</v>
          </cell>
          <cell r="AQ99">
            <v>2.1008403361344498E-3</v>
          </cell>
          <cell r="AR99">
            <v>0</v>
          </cell>
          <cell r="AS99">
            <v>0</v>
          </cell>
          <cell r="AT99">
            <v>0</v>
          </cell>
          <cell r="AU99">
            <v>1.0504201680672299E-2</v>
          </cell>
          <cell r="AV99">
            <v>1.26050420168067E-2</v>
          </cell>
          <cell r="AW99">
            <v>1.89075630252101E-2</v>
          </cell>
          <cell r="AX99">
            <v>0</v>
          </cell>
        </row>
        <row r="100">
          <cell r="B100">
            <v>8264008</v>
          </cell>
          <cell r="C100" t="str">
            <v>Stantonbury School</v>
          </cell>
          <cell r="D100" t="str">
            <v>Secondary</v>
          </cell>
          <cell r="E100" t="str">
            <v>Recoupment Academy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5</v>
          </cell>
          <cell r="K100">
            <v>3</v>
          </cell>
          <cell r="L100">
            <v>2</v>
          </cell>
          <cell r="M100">
            <v>1387</v>
          </cell>
          <cell r="N100">
            <v>0</v>
          </cell>
          <cell r="O100">
            <v>0</v>
          </cell>
          <cell r="P100">
            <v>0</v>
          </cell>
          <cell r="Q100">
            <v>1387</v>
          </cell>
          <cell r="R100">
            <v>839</v>
          </cell>
          <cell r="S100">
            <v>548</v>
          </cell>
          <cell r="T100">
            <v>224</v>
          </cell>
          <cell r="U100">
            <v>292</v>
          </cell>
          <cell r="V100">
            <v>323</v>
          </cell>
          <cell r="W100">
            <v>272</v>
          </cell>
          <cell r="X100">
            <v>276</v>
          </cell>
          <cell r="Y100">
            <v>0</v>
          </cell>
          <cell r="Z100">
            <v>0</v>
          </cell>
          <cell r="AA100">
            <v>0</v>
          </cell>
          <cell r="AB100">
            <v>0.245133381398702</v>
          </cell>
          <cell r="AC100">
            <v>0.35976928622927201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0.33910533910533902</v>
          </cell>
          <cell r="AL100">
            <v>0.31313131313131298</v>
          </cell>
          <cell r="AM100">
            <v>0.233044733044733</v>
          </cell>
          <cell r="AN100">
            <v>8.1529581529581494E-2</v>
          </cell>
          <cell r="AO100">
            <v>2.5252525252525301E-2</v>
          </cell>
          <cell r="AP100">
            <v>5.7720057720057703E-3</v>
          </cell>
          <cell r="AQ100">
            <v>2.1645021645021602E-3</v>
          </cell>
          <cell r="AR100">
            <v>0</v>
          </cell>
          <cell r="AS100">
            <v>0</v>
          </cell>
          <cell r="AT100">
            <v>0</v>
          </cell>
          <cell r="AU100">
            <v>2.6415094339622601E-2</v>
          </cell>
          <cell r="AV100">
            <v>3.6981132075471698E-2</v>
          </cell>
          <cell r="AW100">
            <v>5.5849056603773602E-2</v>
          </cell>
          <cell r="AX100">
            <v>2.8901734104046241E-3</v>
          </cell>
        </row>
        <row r="101">
          <cell r="B101">
            <v>8264018</v>
          </cell>
          <cell r="C101" t="str">
            <v>Ousedale School</v>
          </cell>
          <cell r="D101" t="str">
            <v>Secondary</v>
          </cell>
          <cell r="E101" t="str">
            <v>Recoupment Academy</v>
          </cell>
          <cell r="F101">
            <v>1</v>
          </cell>
          <cell r="G101">
            <v>0</v>
          </cell>
          <cell r="H101">
            <v>0</v>
          </cell>
          <cell r="I101">
            <v>0</v>
          </cell>
          <cell r="J101">
            <v>5</v>
          </cell>
          <cell r="K101">
            <v>3</v>
          </cell>
          <cell r="L101">
            <v>2</v>
          </cell>
          <cell r="M101">
            <v>1799</v>
          </cell>
          <cell r="N101">
            <v>0</v>
          </cell>
          <cell r="O101">
            <v>0</v>
          </cell>
          <cell r="P101">
            <v>0</v>
          </cell>
          <cell r="Q101">
            <v>1799</v>
          </cell>
          <cell r="R101">
            <v>1081</v>
          </cell>
          <cell r="S101">
            <v>718</v>
          </cell>
          <cell r="T101">
            <v>362</v>
          </cell>
          <cell r="U101">
            <v>360</v>
          </cell>
          <cell r="V101">
            <v>359</v>
          </cell>
          <cell r="W101">
            <v>359</v>
          </cell>
          <cell r="X101">
            <v>359</v>
          </cell>
          <cell r="Y101">
            <v>0</v>
          </cell>
          <cell r="Z101">
            <v>0</v>
          </cell>
          <cell r="AA101">
            <v>0</v>
          </cell>
          <cell r="AB101">
            <v>9.0050027793218496E-2</v>
          </cell>
          <cell r="AC101">
            <v>0.118399110617009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0.95608671484157903</v>
          </cell>
          <cell r="AL101">
            <v>2.5569760978321299E-2</v>
          </cell>
          <cell r="AM101">
            <v>1.5008337965536399E-2</v>
          </cell>
          <cell r="AN101">
            <v>3.3351862145636498E-3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2.7886224205242601E-3</v>
          </cell>
          <cell r="AV101">
            <v>3.9040713887339702E-3</v>
          </cell>
          <cell r="AW101">
            <v>5.0195203569436703E-3</v>
          </cell>
          <cell r="AX101">
            <v>6.1179087875417133E-3</v>
          </cell>
        </row>
        <row r="102">
          <cell r="B102">
            <v>8264097</v>
          </cell>
          <cell r="C102" t="str">
            <v>Shenley Brook End School</v>
          </cell>
          <cell r="D102" t="str">
            <v>Secondary</v>
          </cell>
          <cell r="E102" t="str">
            <v>Recoupment Academy</v>
          </cell>
          <cell r="F102">
            <v>1</v>
          </cell>
          <cell r="G102">
            <v>0</v>
          </cell>
          <cell r="H102">
            <v>0</v>
          </cell>
          <cell r="I102">
            <v>0</v>
          </cell>
          <cell r="J102">
            <v>5</v>
          </cell>
          <cell r="K102">
            <v>3</v>
          </cell>
          <cell r="L102">
            <v>2</v>
          </cell>
          <cell r="M102">
            <v>1493</v>
          </cell>
          <cell r="N102">
            <v>0</v>
          </cell>
          <cell r="O102">
            <v>0</v>
          </cell>
          <cell r="P102">
            <v>0</v>
          </cell>
          <cell r="Q102">
            <v>1493</v>
          </cell>
          <cell r="R102">
            <v>897</v>
          </cell>
          <cell r="S102">
            <v>596</v>
          </cell>
          <cell r="T102">
            <v>300</v>
          </cell>
          <cell r="U102">
            <v>299</v>
          </cell>
          <cell r="V102">
            <v>298</v>
          </cell>
          <cell r="W102">
            <v>296</v>
          </cell>
          <cell r="X102">
            <v>300</v>
          </cell>
          <cell r="Y102">
            <v>0</v>
          </cell>
          <cell r="Z102">
            <v>0</v>
          </cell>
          <cell r="AA102">
            <v>0</v>
          </cell>
          <cell r="AB102">
            <v>0.146684527796383</v>
          </cell>
          <cell r="AC102">
            <v>0.185532484929672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0.946416610850636</v>
          </cell>
          <cell r="AL102">
            <v>1.2726054922973899E-2</v>
          </cell>
          <cell r="AM102">
            <v>2.5452109845947798E-2</v>
          </cell>
          <cell r="AN102">
            <v>6.0281312793034197E-3</v>
          </cell>
          <cell r="AO102">
            <v>3.3489618218352302E-3</v>
          </cell>
          <cell r="AP102">
            <v>5.3583389149363704E-3</v>
          </cell>
          <cell r="AQ102">
            <v>6.6979236436704598E-4</v>
          </cell>
          <cell r="AR102">
            <v>0</v>
          </cell>
          <cell r="AS102">
            <v>0</v>
          </cell>
          <cell r="AT102">
            <v>0</v>
          </cell>
          <cell r="AU102">
            <v>1.21130551816958E-2</v>
          </cell>
          <cell r="AV102">
            <v>2.1534320323014802E-2</v>
          </cell>
          <cell r="AW102">
            <v>3.4320323014804803E-2</v>
          </cell>
          <cell r="AX102">
            <v>6.6711140760507001E-3</v>
          </cell>
        </row>
        <row r="103">
          <cell r="B103">
            <v>8264704</v>
          </cell>
          <cell r="C103" t="str">
            <v>The Hazeley Academy</v>
          </cell>
          <cell r="D103" t="str">
            <v>Secondary</v>
          </cell>
          <cell r="E103" t="str">
            <v>Recoupment Academy</v>
          </cell>
          <cell r="F103">
            <v>1</v>
          </cell>
          <cell r="G103">
            <v>0</v>
          </cell>
          <cell r="H103">
            <v>0</v>
          </cell>
          <cell r="I103">
            <v>0</v>
          </cell>
          <cell r="J103">
            <v>5</v>
          </cell>
          <cell r="K103">
            <v>3</v>
          </cell>
          <cell r="L103">
            <v>2</v>
          </cell>
          <cell r="M103">
            <v>1228</v>
          </cell>
          <cell r="N103">
            <v>0</v>
          </cell>
          <cell r="O103">
            <v>0</v>
          </cell>
          <cell r="P103">
            <v>0</v>
          </cell>
          <cell r="Q103">
            <v>1228</v>
          </cell>
          <cell r="R103">
            <v>747</v>
          </cell>
          <cell r="S103">
            <v>481</v>
          </cell>
          <cell r="T103">
            <v>237</v>
          </cell>
          <cell r="U103">
            <v>240</v>
          </cell>
          <cell r="V103">
            <v>270</v>
          </cell>
          <cell r="W103">
            <v>240</v>
          </cell>
          <cell r="X103">
            <v>241</v>
          </cell>
          <cell r="Y103">
            <v>0</v>
          </cell>
          <cell r="Z103">
            <v>0</v>
          </cell>
          <cell r="AA103">
            <v>0</v>
          </cell>
          <cell r="AB103">
            <v>0.131107491856678</v>
          </cell>
          <cell r="AC103">
            <v>0.17100977198697101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0.82966585167074203</v>
          </cell>
          <cell r="AL103">
            <v>3.0154849225753899E-2</v>
          </cell>
          <cell r="AM103">
            <v>6.9274653626731894E-2</v>
          </cell>
          <cell r="AN103">
            <v>2.2004889975550099E-2</v>
          </cell>
          <cell r="AO103">
            <v>3.7489812550937203E-2</v>
          </cell>
          <cell r="AP103">
            <v>6.5199674001629997E-3</v>
          </cell>
          <cell r="AQ103">
            <v>4.8899755501222502E-3</v>
          </cell>
          <cell r="AR103">
            <v>0</v>
          </cell>
          <cell r="AS103">
            <v>0</v>
          </cell>
          <cell r="AT103">
            <v>0</v>
          </cell>
          <cell r="AU103">
            <v>1.8729641693811101E-2</v>
          </cell>
          <cell r="AV103">
            <v>2.1986970684039101E-2</v>
          </cell>
          <cell r="AW103">
            <v>2.9315960912052099E-2</v>
          </cell>
          <cell r="AX103">
            <v>8.1234768480909821E-3</v>
          </cell>
        </row>
        <row r="104">
          <cell r="B104">
            <v>8265410</v>
          </cell>
          <cell r="C104" t="str">
            <v>Denbigh School</v>
          </cell>
          <cell r="D104" t="str">
            <v>Secondary</v>
          </cell>
          <cell r="E104" t="str">
            <v>Recoupment Academy</v>
          </cell>
          <cell r="F104">
            <v>1</v>
          </cell>
          <cell r="G104">
            <v>0</v>
          </cell>
          <cell r="H104">
            <v>0</v>
          </cell>
          <cell r="I104">
            <v>0</v>
          </cell>
          <cell r="J104">
            <v>5</v>
          </cell>
          <cell r="K104">
            <v>3</v>
          </cell>
          <cell r="L104">
            <v>2</v>
          </cell>
          <cell r="M104">
            <v>1296</v>
          </cell>
          <cell r="N104">
            <v>0</v>
          </cell>
          <cell r="O104">
            <v>0</v>
          </cell>
          <cell r="P104">
            <v>0</v>
          </cell>
          <cell r="Q104">
            <v>1296</v>
          </cell>
          <cell r="R104">
            <v>778</v>
          </cell>
          <cell r="S104">
            <v>518</v>
          </cell>
          <cell r="T104">
            <v>258</v>
          </cell>
          <cell r="U104">
            <v>260</v>
          </cell>
          <cell r="V104">
            <v>260</v>
          </cell>
          <cell r="W104">
            <v>259</v>
          </cell>
          <cell r="X104">
            <v>259</v>
          </cell>
          <cell r="Y104">
            <v>0</v>
          </cell>
          <cell r="Z104">
            <v>0</v>
          </cell>
          <cell r="AA104">
            <v>0</v>
          </cell>
          <cell r="AB104">
            <v>0.11959876543209901</v>
          </cell>
          <cell r="AC104">
            <v>0.15972222222222199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0.91119691119691104</v>
          </cell>
          <cell r="AL104">
            <v>3.0888030888030899E-2</v>
          </cell>
          <cell r="AM104">
            <v>3.5521235521235497E-2</v>
          </cell>
          <cell r="AN104">
            <v>8.4942084942084897E-3</v>
          </cell>
          <cell r="AO104">
            <v>7.7220077220077196E-3</v>
          </cell>
          <cell r="AP104">
            <v>3.0888030888030901E-3</v>
          </cell>
          <cell r="AQ104">
            <v>3.0888030888030901E-3</v>
          </cell>
          <cell r="AR104">
            <v>0</v>
          </cell>
          <cell r="AS104">
            <v>0</v>
          </cell>
          <cell r="AT104">
            <v>0</v>
          </cell>
          <cell r="AU104">
            <v>6.2208398133748099E-3</v>
          </cell>
          <cell r="AV104">
            <v>1.01088646967341E-2</v>
          </cell>
          <cell r="AW104">
            <v>1.9440124416796298E-2</v>
          </cell>
          <cell r="AX104">
            <v>9.2592592592592587E-3</v>
          </cell>
        </row>
        <row r="105">
          <cell r="B105">
            <v>8266905</v>
          </cell>
          <cell r="C105" t="str">
            <v>The Milton Keynes Academy</v>
          </cell>
          <cell r="D105" t="str">
            <v>Secondary</v>
          </cell>
          <cell r="E105" t="str">
            <v>Recoupment Academy</v>
          </cell>
          <cell r="F105">
            <v>1</v>
          </cell>
          <cell r="G105">
            <v>0</v>
          </cell>
          <cell r="H105">
            <v>0</v>
          </cell>
          <cell r="I105">
            <v>0</v>
          </cell>
          <cell r="J105">
            <v>5</v>
          </cell>
          <cell r="K105">
            <v>3</v>
          </cell>
          <cell r="L105">
            <v>2</v>
          </cell>
          <cell r="M105">
            <v>1144</v>
          </cell>
          <cell r="N105">
            <v>0</v>
          </cell>
          <cell r="O105">
            <v>0</v>
          </cell>
          <cell r="P105">
            <v>0</v>
          </cell>
          <cell r="Q105">
            <v>1144</v>
          </cell>
          <cell r="R105">
            <v>681</v>
          </cell>
          <cell r="S105">
            <v>463</v>
          </cell>
          <cell r="T105">
            <v>219</v>
          </cell>
          <cell r="U105">
            <v>229</v>
          </cell>
          <cell r="V105">
            <v>233</v>
          </cell>
          <cell r="W105">
            <v>228</v>
          </cell>
          <cell r="X105">
            <v>235</v>
          </cell>
          <cell r="Y105">
            <v>0</v>
          </cell>
          <cell r="Z105">
            <v>0</v>
          </cell>
          <cell r="AA105">
            <v>0</v>
          </cell>
          <cell r="AB105">
            <v>0.37325174825174801</v>
          </cell>
          <cell r="AC105">
            <v>0.47552447552447602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0.309377738825592</v>
          </cell>
          <cell r="AL105">
            <v>0.219982471516214</v>
          </cell>
          <cell r="AM105">
            <v>0.14460999123575799</v>
          </cell>
          <cell r="AN105">
            <v>0.13409290096406701</v>
          </cell>
          <cell r="AO105">
            <v>8.7642418930762495E-2</v>
          </cell>
          <cell r="AP105">
            <v>9.4653812445223501E-2</v>
          </cell>
          <cell r="AQ105">
            <v>9.6406660823838697E-3</v>
          </cell>
          <cell r="AR105">
            <v>0</v>
          </cell>
          <cell r="AS105">
            <v>0</v>
          </cell>
          <cell r="AT105">
            <v>0</v>
          </cell>
          <cell r="AU105">
            <v>6.7307692307692304E-2</v>
          </cell>
          <cell r="AV105">
            <v>9.2657342657342698E-2</v>
          </cell>
          <cell r="AW105">
            <v>0.13636363636363599</v>
          </cell>
          <cell r="AX105">
            <v>7.1111111111111115E-3</v>
          </cell>
        </row>
        <row r="106">
          <cell r="B106">
            <v>8264004</v>
          </cell>
          <cell r="C106" t="str">
            <v>Kents Hill Park all-through school</v>
          </cell>
          <cell r="D106" t="str">
            <v>All-through</v>
          </cell>
          <cell r="E106" t="str">
            <v>Recoupment Academy</v>
          </cell>
          <cell r="F106">
            <v>1</v>
          </cell>
          <cell r="G106">
            <v>0</v>
          </cell>
          <cell r="H106">
            <v>0</v>
          </cell>
          <cell r="I106">
            <v>6</v>
          </cell>
          <cell r="J106">
            <v>4</v>
          </cell>
          <cell r="K106">
            <v>3</v>
          </cell>
          <cell r="L106">
            <v>1</v>
          </cell>
          <cell r="M106">
            <v>746</v>
          </cell>
          <cell r="N106">
            <v>179</v>
          </cell>
          <cell r="O106">
            <v>30</v>
          </cell>
          <cell r="P106">
            <v>149</v>
          </cell>
          <cell r="Q106">
            <v>567</v>
          </cell>
          <cell r="R106">
            <v>448</v>
          </cell>
          <cell r="S106">
            <v>119</v>
          </cell>
          <cell r="T106">
            <v>150</v>
          </cell>
          <cell r="U106">
            <v>149</v>
          </cell>
          <cell r="V106">
            <v>149</v>
          </cell>
          <cell r="W106">
            <v>119</v>
          </cell>
          <cell r="X106">
            <v>0</v>
          </cell>
          <cell r="Y106">
            <v>3</v>
          </cell>
          <cell r="Z106">
            <v>0.15642458100558701</v>
          </cell>
          <cell r="AA106">
            <v>0.16201117318435801</v>
          </cell>
          <cell r="AB106">
            <v>0.19753086419753099</v>
          </cell>
          <cell r="AC106">
            <v>0.27336860670194002</v>
          </cell>
          <cell r="AD106">
            <v>0.82122905027933002</v>
          </cell>
          <cell r="AE106">
            <v>9.4972067039106101E-2</v>
          </cell>
          <cell r="AF106">
            <v>4.4692737430167599E-2</v>
          </cell>
          <cell r="AG106">
            <v>0</v>
          </cell>
          <cell r="AH106">
            <v>3.3519553072625698E-2</v>
          </cell>
          <cell r="AI106">
            <v>5.5865921787709499E-3</v>
          </cell>
          <cell r="AJ106">
            <v>0</v>
          </cell>
          <cell r="AK106">
            <v>0.46737213403880101</v>
          </cell>
          <cell r="AL106">
            <v>0.209876543209877</v>
          </cell>
          <cell r="AM106">
            <v>8.1128747795414499E-2</v>
          </cell>
          <cell r="AN106">
            <v>6.5255731922398599E-2</v>
          </cell>
          <cell r="AO106">
            <v>9.1710758377424997E-2</v>
          </cell>
          <cell r="AP106">
            <v>8.2892416225749596E-2</v>
          </cell>
          <cell r="AQ106">
            <v>1.7636684303350999E-3</v>
          </cell>
          <cell r="AR106">
            <v>5.3691275167785199E-2</v>
          </cell>
          <cell r="AS106">
            <v>6.7114093959731502E-2</v>
          </cell>
          <cell r="AT106">
            <v>8.7248322147651006E-2</v>
          </cell>
          <cell r="AU106">
            <v>1.23893805309735E-2</v>
          </cell>
          <cell r="AV106">
            <v>1.5929203539823002E-2</v>
          </cell>
          <cell r="AW106">
            <v>2.12389380530973E-2</v>
          </cell>
          <cell r="AX106">
            <v>1.8587360594795538E-3</v>
          </cell>
        </row>
        <row r="107">
          <cell r="B107">
            <v>8264703</v>
          </cell>
          <cell r="C107" t="str">
            <v>Oakgrove School</v>
          </cell>
          <cell r="D107" t="str">
            <v>All-through</v>
          </cell>
          <cell r="E107" t="str">
            <v>Recoupment Academy</v>
          </cell>
          <cell r="F107">
            <v>1</v>
          </cell>
          <cell r="G107">
            <v>0</v>
          </cell>
          <cell r="H107">
            <v>0</v>
          </cell>
          <cell r="I107">
            <v>7</v>
          </cell>
          <cell r="J107">
            <v>5</v>
          </cell>
          <cell r="K107">
            <v>3</v>
          </cell>
          <cell r="L107">
            <v>2</v>
          </cell>
          <cell r="M107">
            <v>1953</v>
          </cell>
          <cell r="N107">
            <v>453</v>
          </cell>
          <cell r="O107">
            <v>90</v>
          </cell>
          <cell r="P107">
            <v>363</v>
          </cell>
          <cell r="Q107">
            <v>1500</v>
          </cell>
          <cell r="R107">
            <v>902</v>
          </cell>
          <cell r="S107">
            <v>598</v>
          </cell>
          <cell r="T107">
            <v>301</v>
          </cell>
          <cell r="U107">
            <v>302</v>
          </cell>
          <cell r="V107">
            <v>299</v>
          </cell>
          <cell r="W107">
            <v>300</v>
          </cell>
          <cell r="X107">
            <v>298</v>
          </cell>
          <cell r="Y107">
            <v>3</v>
          </cell>
          <cell r="Z107">
            <v>0.161147902869757</v>
          </cell>
          <cell r="AA107">
            <v>0.17439293598234001</v>
          </cell>
          <cell r="AB107">
            <v>0.12466666666666699</v>
          </cell>
          <cell r="AC107">
            <v>0.16400000000000001</v>
          </cell>
          <cell r="AD107">
            <v>0.951434878587196</v>
          </cell>
          <cell r="AE107">
            <v>1.54525386313466E-2</v>
          </cell>
          <cell r="AF107">
            <v>1.9867549668874201E-2</v>
          </cell>
          <cell r="AG107">
            <v>8.8300220750551894E-3</v>
          </cell>
          <cell r="AH107">
            <v>2.2075055187637999E-3</v>
          </cell>
          <cell r="AI107">
            <v>2.2075055187637999E-3</v>
          </cell>
          <cell r="AJ107">
            <v>0</v>
          </cell>
          <cell r="AK107">
            <v>0.93133333333333301</v>
          </cell>
          <cell r="AL107">
            <v>2.73333333333333E-2</v>
          </cell>
          <cell r="AM107">
            <v>2.33333333333333E-2</v>
          </cell>
          <cell r="AN107">
            <v>1.0666666666666699E-2</v>
          </cell>
          <cell r="AO107">
            <v>2.66666666666667E-3</v>
          </cell>
          <cell r="AP107">
            <v>4.6666666666666697E-3</v>
          </cell>
          <cell r="AQ107">
            <v>0</v>
          </cell>
          <cell r="AR107">
            <v>8.6111111111111097E-2</v>
          </cell>
          <cell r="AS107">
            <v>0.14444444444444399</v>
          </cell>
          <cell r="AT107">
            <v>0.2</v>
          </cell>
          <cell r="AU107">
            <v>1.2129380053908401E-2</v>
          </cell>
          <cell r="AV107">
            <v>2.0889487870619901E-2</v>
          </cell>
          <cell r="AW107">
            <v>3.09973045822102E-2</v>
          </cell>
          <cell r="AX107">
            <v>2.6082420448617634E-3</v>
          </cell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/>
          <cell r="AW109"/>
          <cell r="AX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/>
          <cell r="AW110"/>
          <cell r="AX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/>
          <cell r="AW111"/>
          <cell r="AX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/>
          <cell r="AW112"/>
          <cell r="AX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/>
          <cell r="AW113"/>
          <cell r="AX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/>
          <cell r="AW114"/>
          <cell r="AX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/>
          <cell r="AW115"/>
          <cell r="AX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/>
          <cell r="AV116"/>
          <cell r="AW116"/>
          <cell r="AX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/>
          <cell r="AV117"/>
          <cell r="AW117"/>
          <cell r="AX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/>
          <cell r="AW118"/>
          <cell r="AX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/>
          <cell r="AW119"/>
          <cell r="AX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/>
          <cell r="AW120"/>
          <cell r="AX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/>
          <cell r="AW121"/>
          <cell r="AX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/>
          <cell r="AV123"/>
          <cell r="AW123"/>
          <cell r="AX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/>
          <cell r="AV125"/>
          <cell r="AW125"/>
          <cell r="AX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  <cell r="AP127"/>
          <cell r="AQ127"/>
          <cell r="AR127"/>
          <cell r="AS127"/>
          <cell r="AT127"/>
          <cell r="AU127"/>
          <cell r="AV127"/>
          <cell r="AW127"/>
          <cell r="AX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  <cell r="AU129"/>
          <cell r="AV129"/>
          <cell r="AW129"/>
          <cell r="AX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  <cell r="AU131"/>
          <cell r="AV131"/>
          <cell r="AW131"/>
          <cell r="AX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R133"/>
          <cell r="AS133"/>
          <cell r="AT133"/>
          <cell r="AU133"/>
          <cell r="AV133"/>
          <cell r="AW133"/>
          <cell r="AX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/>
          <cell r="AN135"/>
          <cell r="AO135"/>
          <cell r="AP135"/>
          <cell r="AQ135"/>
          <cell r="AR135"/>
          <cell r="AS135"/>
          <cell r="AT135"/>
          <cell r="AU135"/>
          <cell r="AV135"/>
          <cell r="AW135"/>
          <cell r="AX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/>
          <cell r="AW137"/>
          <cell r="AX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  <cell r="AW139"/>
          <cell r="AX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/>
          <cell r="AV141"/>
          <cell r="AW141"/>
          <cell r="AX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/>
          <cell r="AU143"/>
          <cell r="AV143"/>
          <cell r="AW143"/>
          <cell r="AX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/>
          <cell r="AW145"/>
          <cell r="AX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/>
          <cell r="AW147"/>
          <cell r="AX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</row>
      </sheetData>
      <sheetData sheetId="3"/>
      <sheetData sheetId="4"/>
      <sheetData sheetId="5">
        <row r="5">
          <cell r="AE5">
            <v>4.4238748841818089E-3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C6">
            <v>8262000</v>
          </cell>
          <cell r="D6" t="str">
            <v>Wavendon Gate School</v>
          </cell>
          <cell r="E6">
            <v>408</v>
          </cell>
          <cell r="F6">
            <v>408</v>
          </cell>
          <cell r="G6">
            <v>0</v>
          </cell>
          <cell r="H6">
            <v>1334463.8047292759</v>
          </cell>
          <cell r="I6">
            <v>0</v>
          </cell>
          <cell r="J6">
            <v>0</v>
          </cell>
          <cell r="K6">
            <v>36259.207500000055</v>
          </cell>
          <cell r="L6">
            <v>0</v>
          </cell>
          <cell r="M6">
            <v>49765.119400000061</v>
          </cell>
          <cell r="N6">
            <v>0</v>
          </cell>
          <cell r="O6">
            <v>2941.8817999999983</v>
          </cell>
          <cell r="P6">
            <v>25551.169199999957</v>
          </cell>
          <cell r="Q6">
            <v>1296.0738000000003</v>
          </cell>
          <cell r="R6">
            <v>0</v>
          </cell>
          <cell r="S6">
            <v>2520.1434999999969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23436.25807674419</v>
          </cell>
          <cell r="AB6">
            <v>0</v>
          </cell>
          <cell r="AC6">
            <v>0</v>
          </cell>
          <cell r="AD6">
            <v>113590.31741317366</v>
          </cell>
          <cell r="AE6">
            <v>0</v>
          </cell>
          <cell r="AF6">
            <v>10961.081280000019</v>
          </cell>
          <cell r="AG6">
            <v>0</v>
          </cell>
          <cell r="AH6">
            <v>121300</v>
          </cell>
          <cell r="AI6">
            <v>0</v>
          </cell>
          <cell r="AJ6">
            <v>0</v>
          </cell>
          <cell r="AK6">
            <v>0</v>
          </cell>
          <cell r="AL6">
            <v>54696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1334463.8047292759</v>
          </cell>
          <cell r="AV6">
            <v>266321.25196991797</v>
          </cell>
          <cell r="AW6">
            <v>175996</v>
          </cell>
          <cell r="AX6">
            <v>138510.03748836266</v>
          </cell>
          <cell r="AY6">
            <v>1776781.0566991938</v>
          </cell>
          <cell r="AZ6">
            <v>1722085.0566991938</v>
          </cell>
          <cell r="BA6">
            <v>4265</v>
          </cell>
          <cell r="BB6">
            <v>1740120</v>
          </cell>
          <cell r="BC6">
            <v>18034.943300806219</v>
          </cell>
          <cell r="BD6">
            <v>0</v>
          </cell>
          <cell r="BE6">
            <v>1794816</v>
          </cell>
          <cell r="BF6">
            <v>1794815.9999999998</v>
          </cell>
          <cell r="BG6">
            <v>0</v>
          </cell>
          <cell r="BH6">
            <v>1794816</v>
          </cell>
          <cell r="BI6">
            <v>1618820</v>
          </cell>
          <cell r="BJ6">
            <v>1618820</v>
          </cell>
          <cell r="BK6">
            <v>3967.6960784313724</v>
          </cell>
          <cell r="BL6">
            <v>3877.5062344139651</v>
          </cell>
          <cell r="BM6">
            <v>2.3259754740546097E-2</v>
          </cell>
          <cell r="BN6">
            <v>0</v>
          </cell>
          <cell r="BO6">
            <v>0</v>
          </cell>
          <cell r="BP6">
            <v>1794816</v>
          </cell>
          <cell r="BQ6">
            <v>4265</v>
          </cell>
          <cell r="BR6" t="str">
            <v>Y</v>
          </cell>
          <cell r="BS6">
            <v>4399.0588235294117</v>
          </cell>
          <cell r="BT6">
            <v>1.9150180738131573E-2</v>
          </cell>
          <cell r="BU6">
            <v>-8592.5797559999992</v>
          </cell>
        </row>
        <row r="7">
          <cell r="C7">
            <v>8262001</v>
          </cell>
          <cell r="D7" t="str">
            <v>Merebrook Infant School</v>
          </cell>
          <cell r="E7">
            <v>141</v>
          </cell>
          <cell r="F7">
            <v>141</v>
          </cell>
          <cell r="G7">
            <v>0</v>
          </cell>
          <cell r="H7">
            <v>461174.99134026445</v>
          </cell>
          <cell r="I7">
            <v>0</v>
          </cell>
          <cell r="J7">
            <v>0</v>
          </cell>
          <cell r="K7">
            <v>12569.858599999974</v>
          </cell>
          <cell r="L7">
            <v>0</v>
          </cell>
          <cell r="M7">
            <v>16386.075900000029</v>
          </cell>
          <cell r="N7">
            <v>0</v>
          </cell>
          <cell r="O7">
            <v>1584.0902000000006</v>
          </cell>
          <cell r="P7">
            <v>1666.3806</v>
          </cell>
          <cell r="Q7">
            <v>432.02459999999974</v>
          </cell>
          <cell r="R7">
            <v>0</v>
          </cell>
          <cell r="S7">
            <v>1008.0574000000022</v>
          </cell>
          <cell r="T7">
            <v>658.32319999999959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34144.087062500024</v>
          </cell>
          <cell r="AB7">
            <v>0</v>
          </cell>
          <cell r="AC7">
            <v>0</v>
          </cell>
          <cell r="AD7">
            <v>43010.361351738997</v>
          </cell>
          <cell r="AE7">
            <v>0</v>
          </cell>
          <cell r="AF7">
            <v>3368.2489349999996</v>
          </cell>
          <cell r="AG7">
            <v>0</v>
          </cell>
          <cell r="AH7">
            <v>121300</v>
          </cell>
          <cell r="AI7">
            <v>0</v>
          </cell>
          <cell r="AJ7">
            <v>0</v>
          </cell>
          <cell r="AK7">
            <v>0</v>
          </cell>
          <cell r="AL7">
            <v>24975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461174.99134026445</v>
          </cell>
          <cell r="AV7">
            <v>114827.50784923903</v>
          </cell>
          <cell r="AW7">
            <v>146275</v>
          </cell>
          <cell r="AX7">
            <v>46860.050588927901</v>
          </cell>
          <cell r="AY7">
            <v>722277.49918950349</v>
          </cell>
          <cell r="AZ7">
            <v>697302.49918950349</v>
          </cell>
          <cell r="BA7">
            <v>4265</v>
          </cell>
          <cell r="BB7">
            <v>601365</v>
          </cell>
          <cell r="BC7">
            <v>0</v>
          </cell>
          <cell r="BD7">
            <v>0</v>
          </cell>
          <cell r="BE7">
            <v>722277.49918950349</v>
          </cell>
          <cell r="BF7">
            <v>722277.49918950349</v>
          </cell>
          <cell r="BG7">
            <v>0</v>
          </cell>
          <cell r="BH7">
            <v>626340</v>
          </cell>
          <cell r="BI7">
            <v>480065</v>
          </cell>
          <cell r="BJ7">
            <v>576002.49918950349</v>
          </cell>
          <cell r="BK7">
            <v>4085.1241077269751</v>
          </cell>
          <cell r="BL7">
            <v>4008.1766285714289</v>
          </cell>
          <cell r="BM7">
            <v>1.9197626822890647E-2</v>
          </cell>
          <cell r="BN7">
            <v>0</v>
          </cell>
          <cell r="BO7">
            <v>0</v>
          </cell>
          <cell r="BP7">
            <v>722277.49918950349</v>
          </cell>
          <cell r="BQ7">
            <v>4945.4077956702376</v>
          </cell>
          <cell r="BR7" t="str">
            <v>Y</v>
          </cell>
          <cell r="BS7">
            <v>5122.5354552447052</v>
          </cell>
          <cell r="BT7">
            <v>-3.6067109987879875E-2</v>
          </cell>
          <cell r="BU7">
            <v>-2969.4944744999998</v>
          </cell>
        </row>
        <row r="8">
          <cell r="C8">
            <v>8262002</v>
          </cell>
          <cell r="D8" t="str">
            <v>Portfields Primary School</v>
          </cell>
          <cell r="E8">
            <v>662</v>
          </cell>
          <cell r="F8">
            <v>662</v>
          </cell>
          <cell r="G8">
            <v>0</v>
          </cell>
          <cell r="H8">
            <v>2165232.9380656388</v>
          </cell>
          <cell r="I8">
            <v>0</v>
          </cell>
          <cell r="J8">
            <v>0</v>
          </cell>
          <cell r="K8">
            <v>33358.470899999913</v>
          </cell>
          <cell r="L8">
            <v>0</v>
          </cell>
          <cell r="M8">
            <v>41875.527299999892</v>
          </cell>
          <cell r="N8">
            <v>0</v>
          </cell>
          <cell r="O8">
            <v>2946.3324532526531</v>
          </cell>
          <cell r="P8">
            <v>1390.7513328290465</v>
          </cell>
          <cell r="Q8">
            <v>2596.0691546142202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17070.307937542675</v>
          </cell>
          <cell r="AB8">
            <v>0</v>
          </cell>
          <cell r="AC8">
            <v>0</v>
          </cell>
          <cell r="AD8">
            <v>191372.50763937825</v>
          </cell>
          <cell r="AE8">
            <v>0</v>
          </cell>
          <cell r="AF8">
            <v>0</v>
          </cell>
          <cell r="AG8">
            <v>0</v>
          </cell>
          <cell r="AH8">
            <v>121300</v>
          </cell>
          <cell r="AI8">
            <v>0</v>
          </cell>
          <cell r="AJ8">
            <v>0</v>
          </cell>
          <cell r="AK8">
            <v>0</v>
          </cell>
          <cell r="AL8">
            <v>13106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2165232.9380656388</v>
          </cell>
          <cell r="AV8">
            <v>290609.96671761665</v>
          </cell>
          <cell r="AW8">
            <v>134406</v>
          </cell>
          <cell r="AX8">
            <v>194721.11457644647</v>
          </cell>
          <cell r="AY8">
            <v>2590248.9047832554</v>
          </cell>
          <cell r="AZ8">
            <v>2577142.9047832554</v>
          </cell>
          <cell r="BA8">
            <v>4265</v>
          </cell>
          <cell r="BB8">
            <v>2823430</v>
          </cell>
          <cell r="BC8">
            <v>246287.09521674458</v>
          </cell>
          <cell r="BD8">
            <v>0</v>
          </cell>
          <cell r="BE8">
            <v>2836536</v>
          </cell>
          <cell r="BF8">
            <v>2836536</v>
          </cell>
          <cell r="BG8">
            <v>0</v>
          </cell>
          <cell r="BH8">
            <v>2836536</v>
          </cell>
          <cell r="BI8">
            <v>2702130</v>
          </cell>
          <cell r="BJ8">
            <v>2702130</v>
          </cell>
          <cell r="BK8">
            <v>4081.7673716012087</v>
          </cell>
          <cell r="BL8">
            <v>4003.6918604651164</v>
          </cell>
          <cell r="BM8">
            <v>1.9500879152828228E-2</v>
          </cell>
          <cell r="BN8">
            <v>0</v>
          </cell>
          <cell r="BO8">
            <v>0</v>
          </cell>
          <cell r="BP8">
            <v>2836536</v>
          </cell>
          <cell r="BQ8">
            <v>4265</v>
          </cell>
          <cell r="BR8" t="str">
            <v>Y</v>
          </cell>
          <cell r="BS8">
            <v>4284.7975830815712</v>
          </cell>
          <cell r="BT8">
            <v>2.0420851466286027E-2</v>
          </cell>
          <cell r="BU8">
            <v>-13941.881858999999</v>
          </cell>
        </row>
        <row r="9">
          <cell r="C9">
            <v>8262005</v>
          </cell>
          <cell r="D9" t="str">
            <v>Brooksward School</v>
          </cell>
          <cell r="E9">
            <v>305</v>
          </cell>
          <cell r="F9">
            <v>305</v>
          </cell>
          <cell r="G9">
            <v>0</v>
          </cell>
          <cell r="H9">
            <v>997577.10892752244</v>
          </cell>
          <cell r="I9">
            <v>0</v>
          </cell>
          <cell r="J9">
            <v>0</v>
          </cell>
          <cell r="K9">
            <v>25623.173300000046</v>
          </cell>
          <cell r="L9">
            <v>0</v>
          </cell>
          <cell r="M9">
            <v>35199.718600000095</v>
          </cell>
          <cell r="N9">
            <v>0</v>
          </cell>
          <cell r="O9">
            <v>15840.901999999967</v>
          </cell>
          <cell r="P9">
            <v>5276.8718999999992</v>
          </cell>
          <cell r="Q9">
            <v>3456.1967999999983</v>
          </cell>
          <cell r="R9">
            <v>1892.6792000000062</v>
          </cell>
          <cell r="S9">
            <v>504.02869999999933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31086.407624067124</v>
          </cell>
          <cell r="AB9">
            <v>0</v>
          </cell>
          <cell r="AC9">
            <v>0</v>
          </cell>
          <cell r="AD9">
            <v>89790.41533187771</v>
          </cell>
          <cell r="AE9">
            <v>0</v>
          </cell>
          <cell r="AF9">
            <v>10180.865425000015</v>
          </cell>
          <cell r="AG9">
            <v>0</v>
          </cell>
          <cell r="AH9">
            <v>121300</v>
          </cell>
          <cell r="AI9">
            <v>0</v>
          </cell>
          <cell r="AJ9">
            <v>0</v>
          </cell>
          <cell r="AK9">
            <v>0</v>
          </cell>
          <cell r="AL9">
            <v>7224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997577.10892752244</v>
          </cell>
          <cell r="AV9">
            <v>218851.25888094498</v>
          </cell>
          <cell r="AW9">
            <v>128524</v>
          </cell>
          <cell r="AX9">
            <v>106405.96331308343</v>
          </cell>
          <cell r="AY9">
            <v>1344952.3678084675</v>
          </cell>
          <cell r="AZ9">
            <v>1337728.3678084675</v>
          </cell>
          <cell r="BA9">
            <v>4265</v>
          </cell>
          <cell r="BB9">
            <v>1300825</v>
          </cell>
          <cell r="BC9">
            <v>0</v>
          </cell>
          <cell r="BD9">
            <v>0</v>
          </cell>
          <cell r="BE9">
            <v>1344952.3678084675</v>
          </cell>
          <cell r="BF9">
            <v>1344952.367808467</v>
          </cell>
          <cell r="BG9">
            <v>0</v>
          </cell>
          <cell r="BH9">
            <v>1308049</v>
          </cell>
          <cell r="BI9">
            <v>1179525</v>
          </cell>
          <cell r="BJ9">
            <v>1216428.3678084675</v>
          </cell>
          <cell r="BK9">
            <v>3988.2897305195656</v>
          </cell>
          <cell r="BL9">
            <v>3897.6854629251698</v>
          </cell>
          <cell r="BM9">
            <v>2.3245659111343065E-2</v>
          </cell>
          <cell r="BN9">
            <v>0</v>
          </cell>
          <cell r="BO9">
            <v>0</v>
          </cell>
          <cell r="BP9">
            <v>1344952.3678084675</v>
          </cell>
          <cell r="BQ9">
            <v>4385.9946485523524</v>
          </cell>
          <cell r="BR9" t="str">
            <v>Y</v>
          </cell>
          <cell r="BS9">
            <v>4409.6798944539914</v>
          </cell>
          <cell r="BT9">
            <v>1.7264290193230059E-2</v>
          </cell>
          <cell r="BU9">
            <v>-6423.3745724999999</v>
          </cell>
        </row>
        <row r="10">
          <cell r="C10">
            <v>8262006</v>
          </cell>
          <cell r="D10" t="str">
            <v>Howe Park School</v>
          </cell>
          <cell r="E10">
            <v>173</v>
          </cell>
          <cell r="F10">
            <v>173</v>
          </cell>
          <cell r="G10">
            <v>0</v>
          </cell>
          <cell r="H10">
            <v>565838.81916216842</v>
          </cell>
          <cell r="I10">
            <v>0</v>
          </cell>
          <cell r="J10">
            <v>0</v>
          </cell>
          <cell r="K10">
            <v>16437.507399999962</v>
          </cell>
          <cell r="L10">
            <v>0</v>
          </cell>
          <cell r="M10">
            <v>21241.20950000003</v>
          </cell>
          <cell r="N10">
            <v>0</v>
          </cell>
          <cell r="O10">
            <v>452.5972000000001</v>
          </cell>
          <cell r="P10">
            <v>555.4602000000001</v>
          </cell>
          <cell r="Q10">
            <v>864.04920000000016</v>
          </cell>
          <cell r="R10">
            <v>0</v>
          </cell>
          <cell r="S10">
            <v>1008.0574000000001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24023.653649999986</v>
          </cell>
          <cell r="AB10">
            <v>0</v>
          </cell>
          <cell r="AC10">
            <v>0</v>
          </cell>
          <cell r="AD10">
            <v>52771.578112417352</v>
          </cell>
          <cell r="AE10">
            <v>0</v>
          </cell>
          <cell r="AF10">
            <v>0</v>
          </cell>
          <cell r="AG10">
            <v>0</v>
          </cell>
          <cell r="AH10">
            <v>121300</v>
          </cell>
          <cell r="AI10">
            <v>0</v>
          </cell>
          <cell r="AJ10">
            <v>0</v>
          </cell>
          <cell r="AK10">
            <v>0</v>
          </cell>
          <cell r="AL10">
            <v>26316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565838.81916216842</v>
          </cell>
          <cell r="AV10">
            <v>117354.11266241732</v>
          </cell>
          <cell r="AW10">
            <v>147616</v>
          </cell>
          <cell r="AX10">
            <v>56268.011659322889</v>
          </cell>
          <cell r="AY10">
            <v>830808.93182458577</v>
          </cell>
          <cell r="AZ10">
            <v>804492.93182458577</v>
          </cell>
          <cell r="BA10">
            <v>4265</v>
          </cell>
          <cell r="BB10">
            <v>737845</v>
          </cell>
          <cell r="BC10">
            <v>0</v>
          </cell>
          <cell r="BD10">
            <v>0</v>
          </cell>
          <cell r="BE10">
            <v>830808.93182458577</v>
          </cell>
          <cell r="BF10">
            <v>830808.93182458577</v>
          </cell>
          <cell r="BG10">
            <v>0</v>
          </cell>
          <cell r="BH10">
            <v>764161</v>
          </cell>
          <cell r="BI10">
            <v>616545</v>
          </cell>
          <cell r="BJ10">
            <v>683192.93182458577</v>
          </cell>
          <cell r="BK10">
            <v>3949.0920914715939</v>
          </cell>
          <cell r="BL10">
            <v>3750.0889724550898</v>
          </cell>
          <cell r="BM10">
            <v>5.3066239355441677E-2</v>
          </cell>
          <cell r="BN10">
            <v>0</v>
          </cell>
          <cell r="BO10">
            <v>0</v>
          </cell>
          <cell r="BP10">
            <v>830808.93182458577</v>
          </cell>
          <cell r="BQ10">
            <v>4650.2481608357557</v>
          </cell>
          <cell r="BR10" t="str">
            <v>Y</v>
          </cell>
          <cell r="BS10">
            <v>4802.3637677721717</v>
          </cell>
          <cell r="BT10">
            <v>3.6328448381677481E-2</v>
          </cell>
          <cell r="BU10">
            <v>-3643.4222985000001</v>
          </cell>
        </row>
        <row r="11">
          <cell r="C11">
            <v>8262007</v>
          </cell>
          <cell r="D11" t="str">
            <v>Long Meadow School</v>
          </cell>
          <cell r="E11">
            <v>408</v>
          </cell>
          <cell r="F11">
            <v>408</v>
          </cell>
          <cell r="G11">
            <v>0</v>
          </cell>
          <cell r="H11">
            <v>1334463.8047292759</v>
          </cell>
          <cell r="I11">
            <v>0</v>
          </cell>
          <cell r="J11">
            <v>0</v>
          </cell>
          <cell r="K11">
            <v>20305.15619999995</v>
          </cell>
          <cell r="L11">
            <v>0</v>
          </cell>
          <cell r="M11">
            <v>27310.126500000042</v>
          </cell>
          <cell r="N11">
            <v>0</v>
          </cell>
          <cell r="O11">
            <v>452.59720000000038</v>
          </cell>
          <cell r="P11">
            <v>833.19030000000021</v>
          </cell>
          <cell r="Q11">
            <v>1728.0983999999999</v>
          </cell>
          <cell r="R11">
            <v>1419.5094000000004</v>
          </cell>
          <cell r="S11">
            <v>504.02869999999939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43593.052873537534</v>
          </cell>
          <cell r="AB11">
            <v>0</v>
          </cell>
          <cell r="AC11">
            <v>0</v>
          </cell>
          <cell r="AD11">
            <v>86894.828996273296</v>
          </cell>
          <cell r="AE11">
            <v>0</v>
          </cell>
          <cell r="AF11">
            <v>4300.702029999994</v>
          </cell>
          <cell r="AG11">
            <v>0</v>
          </cell>
          <cell r="AH11">
            <v>121300</v>
          </cell>
          <cell r="AI11">
            <v>0</v>
          </cell>
          <cell r="AJ11">
            <v>0</v>
          </cell>
          <cell r="AK11">
            <v>0</v>
          </cell>
          <cell r="AL11">
            <v>57792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1334463.8047292759</v>
          </cell>
          <cell r="AV11">
            <v>187341.29059981083</v>
          </cell>
          <cell r="AW11">
            <v>179092</v>
          </cell>
          <cell r="AX11">
            <v>105964.01915741949</v>
          </cell>
          <cell r="AY11">
            <v>1700897.0953290868</v>
          </cell>
          <cell r="AZ11">
            <v>1643105.0953290868</v>
          </cell>
          <cell r="BA11">
            <v>4265</v>
          </cell>
          <cell r="BB11">
            <v>1740120</v>
          </cell>
          <cell r="BC11">
            <v>97014.904670913238</v>
          </cell>
          <cell r="BD11">
            <v>0</v>
          </cell>
          <cell r="BE11">
            <v>1797912</v>
          </cell>
          <cell r="BF11">
            <v>1797911.9999999998</v>
          </cell>
          <cell r="BG11">
            <v>0</v>
          </cell>
          <cell r="BH11">
            <v>1797912</v>
          </cell>
          <cell r="BI11">
            <v>1618820</v>
          </cell>
          <cell r="BJ11">
            <v>1618820</v>
          </cell>
          <cell r="BK11">
            <v>3967.6960784313724</v>
          </cell>
          <cell r="BL11">
            <v>3881.231527093596</v>
          </cell>
          <cell r="BM11">
            <v>2.2277607180657962E-2</v>
          </cell>
          <cell r="BN11">
            <v>0</v>
          </cell>
          <cell r="BO11">
            <v>0</v>
          </cell>
          <cell r="BP11">
            <v>1797912</v>
          </cell>
          <cell r="BQ11">
            <v>4265</v>
          </cell>
          <cell r="BR11" t="str">
            <v>Y</v>
          </cell>
          <cell r="BS11">
            <v>4406.6470588235297</v>
          </cell>
          <cell r="BT11">
            <v>1.9503819014921486E-2</v>
          </cell>
          <cell r="BU11">
            <v>-8592.5797559999992</v>
          </cell>
        </row>
        <row r="12">
          <cell r="C12">
            <v>8262015</v>
          </cell>
          <cell r="D12" t="str">
            <v>Castlethorpe First School</v>
          </cell>
          <cell r="E12">
            <v>44</v>
          </cell>
          <cell r="F12">
            <v>44</v>
          </cell>
          <cell r="G12">
            <v>0</v>
          </cell>
          <cell r="H12">
            <v>143912.76325511798</v>
          </cell>
          <cell r="I12">
            <v>0</v>
          </cell>
          <cell r="J12">
            <v>0</v>
          </cell>
          <cell r="K12">
            <v>1933.8243999999997</v>
          </cell>
          <cell r="L12">
            <v>0</v>
          </cell>
          <cell r="M12">
            <v>2427.5667999999996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13421.673045932737</v>
          </cell>
          <cell r="AE12">
            <v>0</v>
          </cell>
          <cell r="AF12">
            <v>0</v>
          </cell>
          <cell r="AG12">
            <v>0</v>
          </cell>
          <cell r="AH12">
            <v>121300</v>
          </cell>
          <cell r="AI12">
            <v>15877.609034267916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143912.76325511798</v>
          </cell>
          <cell r="AV12">
            <v>17783.064245932736</v>
          </cell>
          <cell r="AW12">
            <v>137177.60903426792</v>
          </cell>
          <cell r="AX12">
            <v>12936.975101793105</v>
          </cell>
          <cell r="AY12">
            <v>298873.43653531861</v>
          </cell>
          <cell r="AZ12">
            <v>298873.43653531861</v>
          </cell>
          <cell r="BA12">
            <v>4265</v>
          </cell>
          <cell r="BB12">
            <v>187660</v>
          </cell>
          <cell r="BC12">
            <v>0</v>
          </cell>
          <cell r="BD12">
            <v>0</v>
          </cell>
          <cell r="BE12">
            <v>298873.43653531861</v>
          </cell>
          <cell r="BF12">
            <v>298873.43653531861</v>
          </cell>
          <cell r="BG12">
            <v>0</v>
          </cell>
          <cell r="BH12">
            <v>187660</v>
          </cell>
          <cell r="BI12">
            <v>50482.390965732076</v>
          </cell>
          <cell r="BJ12">
            <v>161695.82750105069</v>
          </cell>
          <cell r="BK12">
            <v>3674.9051704784247</v>
          </cell>
          <cell r="BL12">
            <v>3332.0719682317167</v>
          </cell>
          <cell r="BM12">
            <v>0.10288889481239047</v>
          </cell>
          <cell r="BN12">
            <v>0</v>
          </cell>
          <cell r="BO12">
            <v>0</v>
          </cell>
          <cell r="BP12">
            <v>298873.43653531861</v>
          </cell>
          <cell r="BQ12">
            <v>6792.5781030754233</v>
          </cell>
          <cell r="BR12" t="str">
            <v>Y</v>
          </cell>
          <cell r="BS12">
            <v>6792.5781030754233</v>
          </cell>
          <cell r="BT12">
            <v>2.9458401366520448E-2</v>
          </cell>
          <cell r="BU12">
            <v>-926.650758</v>
          </cell>
        </row>
        <row r="13">
          <cell r="C13">
            <v>8262017</v>
          </cell>
          <cell r="D13" t="str">
            <v>Broughton Fields Primary School</v>
          </cell>
          <cell r="E13">
            <v>415</v>
          </cell>
          <cell r="F13">
            <v>415</v>
          </cell>
          <cell r="G13">
            <v>0</v>
          </cell>
          <cell r="H13">
            <v>1357359.0170653174</v>
          </cell>
          <cell r="I13">
            <v>0</v>
          </cell>
          <cell r="J13">
            <v>0</v>
          </cell>
          <cell r="K13">
            <v>30457.734300000073</v>
          </cell>
          <cell r="L13">
            <v>0</v>
          </cell>
          <cell r="M13">
            <v>40661.743899999965</v>
          </cell>
          <cell r="N13">
            <v>0</v>
          </cell>
          <cell r="O13">
            <v>3175.8330096618315</v>
          </cell>
          <cell r="P13">
            <v>1948.8066195652204</v>
          </cell>
          <cell r="Q13">
            <v>1299.2044130434779</v>
          </cell>
          <cell r="R13">
            <v>948.62544444444541</v>
          </cell>
          <cell r="S13">
            <v>2526.2308031400885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33670.12234544169</v>
          </cell>
          <cell r="AB13">
            <v>0</v>
          </cell>
          <cell r="AC13">
            <v>0</v>
          </cell>
          <cell r="AD13">
            <v>148097.90655701753</v>
          </cell>
          <cell r="AE13">
            <v>0</v>
          </cell>
          <cell r="AF13">
            <v>0</v>
          </cell>
          <cell r="AG13">
            <v>0</v>
          </cell>
          <cell r="AH13">
            <v>121300</v>
          </cell>
          <cell r="AI13">
            <v>0</v>
          </cell>
          <cell r="AJ13">
            <v>0</v>
          </cell>
          <cell r="AK13">
            <v>0</v>
          </cell>
          <cell r="AL13">
            <v>62436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1357359.0170653174</v>
          </cell>
          <cell r="AV13">
            <v>262786.20739231433</v>
          </cell>
          <cell r="AW13">
            <v>183736</v>
          </cell>
          <cell r="AX13">
            <v>142578.68753484573</v>
          </cell>
          <cell r="AY13">
            <v>1803881.2244576318</v>
          </cell>
          <cell r="AZ13">
            <v>1741445.2244576318</v>
          </cell>
          <cell r="BA13">
            <v>4265</v>
          </cell>
          <cell r="BB13">
            <v>1769975</v>
          </cell>
          <cell r="BC13">
            <v>28529.775542368181</v>
          </cell>
          <cell r="BD13">
            <v>0</v>
          </cell>
          <cell r="BE13">
            <v>1832411</v>
          </cell>
          <cell r="BF13">
            <v>1832410.9999999998</v>
          </cell>
          <cell r="BG13">
            <v>0</v>
          </cell>
          <cell r="BH13">
            <v>1832411</v>
          </cell>
          <cell r="BI13">
            <v>1648675</v>
          </cell>
          <cell r="BJ13">
            <v>1648675</v>
          </cell>
          <cell r="BK13">
            <v>3972.7108433734938</v>
          </cell>
          <cell r="BL13">
            <v>3887.7108433734938</v>
          </cell>
          <cell r="BM13">
            <v>2.1863765960084294E-2</v>
          </cell>
          <cell r="BN13">
            <v>0</v>
          </cell>
          <cell r="BO13">
            <v>0</v>
          </cell>
          <cell r="BP13">
            <v>1832411</v>
          </cell>
          <cell r="BQ13">
            <v>4265</v>
          </cell>
          <cell r="BR13" t="str">
            <v>Y</v>
          </cell>
          <cell r="BS13">
            <v>4415.448192771084</v>
          </cell>
          <cell r="BT13">
            <v>1.9628453272317659E-2</v>
          </cell>
          <cell r="BU13">
            <v>-8740.0014675000002</v>
          </cell>
        </row>
        <row r="14">
          <cell r="C14">
            <v>8262042</v>
          </cell>
          <cell r="D14" t="str">
            <v>Hanslope Primary School</v>
          </cell>
          <cell r="E14">
            <v>297</v>
          </cell>
          <cell r="F14">
            <v>297</v>
          </cell>
          <cell r="G14">
            <v>0</v>
          </cell>
          <cell r="H14">
            <v>971411.15197204647</v>
          </cell>
          <cell r="I14">
            <v>0</v>
          </cell>
          <cell r="J14">
            <v>0</v>
          </cell>
          <cell r="K14">
            <v>18633.357625190809</v>
          </cell>
          <cell r="L14">
            <v>0</v>
          </cell>
          <cell r="M14">
            <v>24078.77565458016</v>
          </cell>
          <cell r="N14">
            <v>0</v>
          </cell>
          <cell r="O14">
            <v>775.50789461538193</v>
          </cell>
          <cell r="P14">
            <v>317.2532296153849</v>
          </cell>
          <cell r="Q14">
            <v>1480.5150715384564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4464.0325124999927</v>
          </cell>
          <cell r="AB14">
            <v>0</v>
          </cell>
          <cell r="AC14">
            <v>0</v>
          </cell>
          <cell r="AD14">
            <v>97678.106759302318</v>
          </cell>
          <cell r="AE14">
            <v>0</v>
          </cell>
          <cell r="AF14">
            <v>2459.183431259547</v>
          </cell>
          <cell r="AG14">
            <v>0</v>
          </cell>
          <cell r="AH14">
            <v>121300</v>
          </cell>
          <cell r="AI14">
            <v>0</v>
          </cell>
          <cell r="AJ14">
            <v>0</v>
          </cell>
          <cell r="AK14">
            <v>0</v>
          </cell>
          <cell r="AL14">
            <v>22590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971411.15197204647</v>
          </cell>
          <cell r="AV14">
            <v>149886.73217860208</v>
          </cell>
          <cell r="AW14">
            <v>143890</v>
          </cell>
          <cell r="AX14">
            <v>94465.557199804287</v>
          </cell>
          <cell r="AY14">
            <v>1265187.8841506485</v>
          </cell>
          <cell r="AZ14">
            <v>1242597.8841506485</v>
          </cell>
          <cell r="BA14">
            <v>4265</v>
          </cell>
          <cell r="BB14">
            <v>1266705</v>
          </cell>
          <cell r="BC14">
            <v>24107.11584935151</v>
          </cell>
          <cell r="BD14">
            <v>0</v>
          </cell>
          <cell r="BE14">
            <v>1289295</v>
          </cell>
          <cell r="BF14">
            <v>1289295.0000000002</v>
          </cell>
          <cell r="BG14">
            <v>0</v>
          </cell>
          <cell r="BH14">
            <v>1289295</v>
          </cell>
          <cell r="BI14">
            <v>1145405</v>
          </cell>
          <cell r="BJ14">
            <v>1145405</v>
          </cell>
          <cell r="BK14">
            <v>3856.5824915824915</v>
          </cell>
          <cell r="BL14">
            <v>3717.8651685393256</v>
          </cell>
          <cell r="BM14">
            <v>3.7311014992419719E-2</v>
          </cell>
          <cell r="BN14">
            <v>0</v>
          </cell>
          <cell r="BO14">
            <v>0</v>
          </cell>
          <cell r="BP14">
            <v>1289295</v>
          </cell>
          <cell r="BQ14">
            <v>4265</v>
          </cell>
          <cell r="BR14" t="str">
            <v>Y</v>
          </cell>
          <cell r="BS14">
            <v>4341.060606060606</v>
          </cell>
          <cell r="BT14">
            <v>1.9799378667366252E-2</v>
          </cell>
          <cell r="BU14">
            <v>-6254.8926165000003</v>
          </cell>
        </row>
        <row r="15">
          <cell r="C15">
            <v>8262043</v>
          </cell>
          <cell r="D15" t="str">
            <v>Haversham Village School</v>
          </cell>
          <cell r="E15">
            <v>155</v>
          </cell>
          <cell r="F15">
            <v>155</v>
          </cell>
          <cell r="G15">
            <v>0</v>
          </cell>
          <cell r="H15">
            <v>506965.41601234744</v>
          </cell>
          <cell r="I15">
            <v>0</v>
          </cell>
          <cell r="J15">
            <v>0</v>
          </cell>
          <cell r="K15">
            <v>6768.385400000001</v>
          </cell>
          <cell r="L15">
            <v>0</v>
          </cell>
          <cell r="M15">
            <v>8496.4838000000018</v>
          </cell>
          <cell r="N15">
            <v>0</v>
          </cell>
          <cell r="O15">
            <v>1810.3888000000015</v>
          </cell>
          <cell r="P15">
            <v>4721.4117000000124</v>
          </cell>
          <cell r="Q15">
            <v>864.04919999999913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6188.8583988549626</v>
          </cell>
          <cell r="AB15">
            <v>0</v>
          </cell>
          <cell r="AC15">
            <v>0</v>
          </cell>
          <cell r="AD15">
            <v>44668.895330578518</v>
          </cell>
          <cell r="AE15">
            <v>0</v>
          </cell>
          <cell r="AF15">
            <v>0</v>
          </cell>
          <cell r="AG15">
            <v>0</v>
          </cell>
          <cell r="AH15">
            <v>121300</v>
          </cell>
          <cell r="AI15">
            <v>0</v>
          </cell>
          <cell r="AJ15">
            <v>0</v>
          </cell>
          <cell r="AK15">
            <v>0</v>
          </cell>
          <cell r="AL15">
            <v>22716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506965.41601234744</v>
          </cell>
          <cell r="AV15">
            <v>73518.472629433498</v>
          </cell>
          <cell r="AW15">
            <v>144016</v>
          </cell>
          <cell r="AX15">
            <v>47654.103650865814</v>
          </cell>
          <cell r="AY15">
            <v>724499.88864178094</v>
          </cell>
          <cell r="AZ15">
            <v>701783.88864178094</v>
          </cell>
          <cell r="BA15">
            <v>4265</v>
          </cell>
          <cell r="BB15">
            <v>661075</v>
          </cell>
          <cell r="BC15">
            <v>0</v>
          </cell>
          <cell r="BD15">
            <v>0</v>
          </cell>
          <cell r="BE15">
            <v>724499.88864178094</v>
          </cell>
          <cell r="BF15">
            <v>724499.88864178106</v>
          </cell>
          <cell r="BG15">
            <v>0</v>
          </cell>
          <cell r="BH15">
            <v>683791</v>
          </cell>
          <cell r="BI15">
            <v>539775</v>
          </cell>
          <cell r="BJ15">
            <v>580483.88864178094</v>
          </cell>
          <cell r="BK15">
            <v>3745.0573460760061</v>
          </cell>
          <cell r="BL15">
            <v>3791.6837442176875</v>
          </cell>
          <cell r="BM15">
            <v>-1.2297016651978587E-2</v>
          </cell>
          <cell r="BN15">
            <v>1.7297016651978588E-2</v>
          </cell>
          <cell r="BO15">
            <v>10165.646613729328</v>
          </cell>
          <cell r="BP15">
            <v>734665.53525551024</v>
          </cell>
          <cell r="BQ15">
            <v>4593.2228081000658</v>
          </cell>
          <cell r="BR15" t="str">
            <v>Y</v>
          </cell>
          <cell r="BS15">
            <v>4739.7776468097436</v>
          </cell>
          <cell r="BT15">
            <v>-6.6242362526537368E-3</v>
          </cell>
          <cell r="BU15">
            <v>-3264.3378975000001</v>
          </cell>
        </row>
        <row r="16">
          <cell r="C16">
            <v>8262062</v>
          </cell>
          <cell r="D16" t="str">
            <v>Oldbrook First School</v>
          </cell>
          <cell r="E16">
            <v>130</v>
          </cell>
          <cell r="F16">
            <v>130</v>
          </cell>
          <cell r="G16">
            <v>0</v>
          </cell>
          <cell r="H16">
            <v>425196.80052648496</v>
          </cell>
          <cell r="I16">
            <v>0</v>
          </cell>
          <cell r="J16">
            <v>0</v>
          </cell>
          <cell r="K16">
            <v>23689.348900000008</v>
          </cell>
          <cell r="L16">
            <v>0</v>
          </cell>
          <cell r="M16">
            <v>29737.69330000001</v>
          </cell>
          <cell r="N16">
            <v>0</v>
          </cell>
          <cell r="O16">
            <v>2941.8818000000001</v>
          </cell>
          <cell r="P16">
            <v>11386.934099999986</v>
          </cell>
          <cell r="Q16">
            <v>2592.1476000000021</v>
          </cell>
          <cell r="R16">
            <v>1892.6792000000014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42906.570135802445</v>
          </cell>
          <cell r="AB16">
            <v>0</v>
          </cell>
          <cell r="AC16">
            <v>0</v>
          </cell>
          <cell r="AD16">
            <v>39654.943090255816</v>
          </cell>
          <cell r="AE16">
            <v>0</v>
          </cell>
          <cell r="AF16">
            <v>0</v>
          </cell>
          <cell r="AG16">
            <v>0</v>
          </cell>
          <cell r="AH16">
            <v>121300</v>
          </cell>
          <cell r="AI16">
            <v>0</v>
          </cell>
          <cell r="AJ16">
            <v>0</v>
          </cell>
          <cell r="AK16">
            <v>0</v>
          </cell>
          <cell r="AL16">
            <v>31992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425196.80052648496</v>
          </cell>
          <cell r="AV16">
            <v>154802.19812605827</v>
          </cell>
          <cell r="AW16">
            <v>153292</v>
          </cell>
          <cell r="AX16">
            <v>54797.242928479631</v>
          </cell>
          <cell r="AY16">
            <v>733290.99865254317</v>
          </cell>
          <cell r="AZ16">
            <v>701298.99865254317</v>
          </cell>
          <cell r="BA16">
            <v>4265</v>
          </cell>
          <cell r="BB16">
            <v>554450</v>
          </cell>
          <cell r="BC16">
            <v>0</v>
          </cell>
          <cell r="BD16">
            <v>0</v>
          </cell>
          <cell r="BE16">
            <v>733290.99865254317</v>
          </cell>
          <cell r="BF16">
            <v>733290.99865254329</v>
          </cell>
          <cell r="BG16">
            <v>0</v>
          </cell>
          <cell r="BH16">
            <v>586442</v>
          </cell>
          <cell r="BI16">
            <v>433150</v>
          </cell>
          <cell r="BJ16">
            <v>579998.99865254317</v>
          </cell>
          <cell r="BK16">
            <v>4461.530758865717</v>
          </cell>
          <cell r="BL16">
            <v>4490.3712357798167</v>
          </cell>
          <cell r="BM16">
            <v>-6.4227377648189534E-3</v>
          </cell>
          <cell r="BN16">
            <v>1.1422737764818953E-2</v>
          </cell>
          <cell r="BO16">
            <v>6668.0033020898527</v>
          </cell>
          <cell r="BP16">
            <v>739959.00195463304</v>
          </cell>
          <cell r="BQ16">
            <v>5445.9000150356387</v>
          </cell>
          <cell r="BR16" t="str">
            <v>Y</v>
          </cell>
          <cell r="BS16">
            <v>5691.9923227279469</v>
          </cell>
          <cell r="BT16">
            <v>-3.4718884698351826E-2</v>
          </cell>
          <cell r="BU16">
            <v>-2737.8317849999999</v>
          </cell>
        </row>
        <row r="17">
          <cell r="C17">
            <v>8262067</v>
          </cell>
          <cell r="D17" t="str">
            <v>Lavendon School</v>
          </cell>
          <cell r="E17">
            <v>153</v>
          </cell>
          <cell r="F17">
            <v>153</v>
          </cell>
          <cell r="G17">
            <v>0</v>
          </cell>
          <cell r="H17">
            <v>500423.92677347845</v>
          </cell>
          <cell r="I17">
            <v>0</v>
          </cell>
          <cell r="J17">
            <v>0</v>
          </cell>
          <cell r="K17">
            <v>9185.6659000000218</v>
          </cell>
          <cell r="L17">
            <v>0</v>
          </cell>
          <cell r="M17">
            <v>11530.942300000028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678.77801793893104</v>
          </cell>
          <cell r="AB17">
            <v>0</v>
          </cell>
          <cell r="AC17">
            <v>0</v>
          </cell>
          <cell r="AD17">
            <v>44115.309320930224</v>
          </cell>
          <cell r="AE17">
            <v>0</v>
          </cell>
          <cell r="AF17">
            <v>6489.1123550000266</v>
          </cell>
          <cell r="AG17">
            <v>0</v>
          </cell>
          <cell r="AH17">
            <v>121300</v>
          </cell>
          <cell r="AI17">
            <v>0</v>
          </cell>
          <cell r="AJ17">
            <v>0</v>
          </cell>
          <cell r="AK17">
            <v>0</v>
          </cell>
          <cell r="AL17">
            <v>13680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500423.92677347845</v>
          </cell>
          <cell r="AV17">
            <v>71999.807893869234</v>
          </cell>
          <cell r="AW17">
            <v>134980</v>
          </cell>
          <cell r="AX17">
            <v>44894.474091776356</v>
          </cell>
          <cell r="AY17">
            <v>707403.73466734774</v>
          </cell>
          <cell r="AZ17">
            <v>693723.73466734774</v>
          </cell>
          <cell r="BA17">
            <v>4265</v>
          </cell>
          <cell r="BB17">
            <v>652545</v>
          </cell>
          <cell r="BC17">
            <v>0</v>
          </cell>
          <cell r="BD17">
            <v>0</v>
          </cell>
          <cell r="BE17">
            <v>707403.73466734774</v>
          </cell>
          <cell r="BF17">
            <v>707403.73466734774</v>
          </cell>
          <cell r="BG17">
            <v>0</v>
          </cell>
          <cell r="BH17">
            <v>666225</v>
          </cell>
          <cell r="BI17">
            <v>531245</v>
          </cell>
          <cell r="BJ17">
            <v>572423.73466734774</v>
          </cell>
          <cell r="BK17">
            <v>3741.3315991329919</v>
          </cell>
          <cell r="BL17">
            <v>3599.7964120805373</v>
          </cell>
          <cell r="BM17">
            <v>3.9317553230920906E-2</v>
          </cell>
          <cell r="BN17">
            <v>0</v>
          </cell>
          <cell r="BO17">
            <v>0</v>
          </cell>
          <cell r="BP17">
            <v>707403.73466734774</v>
          </cell>
          <cell r="BQ17">
            <v>4534.1420566493316</v>
          </cell>
          <cell r="BR17" t="str">
            <v>Y</v>
          </cell>
          <cell r="BS17">
            <v>4623.5538213552136</v>
          </cell>
          <cell r="BT17">
            <v>2.615604786436343E-2</v>
          </cell>
          <cell r="BU17">
            <v>-3222.2174085000001</v>
          </cell>
        </row>
        <row r="18">
          <cell r="C18">
            <v>8262112</v>
          </cell>
          <cell r="D18" t="str">
            <v>Russell Street School</v>
          </cell>
          <cell r="E18">
            <v>185</v>
          </cell>
          <cell r="F18">
            <v>185</v>
          </cell>
          <cell r="G18">
            <v>0</v>
          </cell>
          <cell r="H18">
            <v>605087.75459538249</v>
          </cell>
          <cell r="I18">
            <v>0</v>
          </cell>
          <cell r="J18">
            <v>0</v>
          </cell>
          <cell r="K18">
            <v>17404.419600000034</v>
          </cell>
          <cell r="L18">
            <v>0</v>
          </cell>
          <cell r="M18">
            <v>22454.992900000001</v>
          </cell>
          <cell r="N18">
            <v>0</v>
          </cell>
          <cell r="O18">
            <v>678.89579999999933</v>
          </cell>
          <cell r="P18">
            <v>1388.6504999999988</v>
          </cell>
          <cell r="Q18">
            <v>0</v>
          </cell>
          <cell r="R18">
            <v>7570.7168000000011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7275.6237349624025</v>
          </cell>
          <cell r="AB18">
            <v>0</v>
          </cell>
          <cell r="AC18">
            <v>0</v>
          </cell>
          <cell r="AD18">
            <v>56432.034397671741</v>
          </cell>
          <cell r="AE18">
            <v>0</v>
          </cell>
          <cell r="AF18">
            <v>0</v>
          </cell>
          <cell r="AG18">
            <v>0</v>
          </cell>
          <cell r="AH18">
            <v>121300</v>
          </cell>
          <cell r="AI18">
            <v>0</v>
          </cell>
          <cell r="AJ18">
            <v>0</v>
          </cell>
          <cell r="AK18">
            <v>0</v>
          </cell>
          <cell r="AL18">
            <v>30444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605087.75459538249</v>
          </cell>
          <cell r="AV18">
            <v>113205.33373263417</v>
          </cell>
          <cell r="AW18">
            <v>151744</v>
          </cell>
          <cell r="AX18">
            <v>63035.667245721022</v>
          </cell>
          <cell r="AY18">
            <v>870037.08832801669</v>
          </cell>
          <cell r="AZ18">
            <v>839593.08832801669</v>
          </cell>
          <cell r="BA18">
            <v>4265</v>
          </cell>
          <cell r="BB18">
            <v>789025</v>
          </cell>
          <cell r="BC18">
            <v>0</v>
          </cell>
          <cell r="BD18">
            <v>0</v>
          </cell>
          <cell r="BE18">
            <v>870037.08832801669</v>
          </cell>
          <cell r="BF18">
            <v>870037.08832801669</v>
          </cell>
          <cell r="BG18">
            <v>0</v>
          </cell>
          <cell r="BH18">
            <v>819469</v>
          </cell>
          <cell r="BI18">
            <v>667725</v>
          </cell>
          <cell r="BJ18">
            <v>718293.08832801669</v>
          </cell>
          <cell r="BK18">
            <v>3882.6653423136036</v>
          </cell>
          <cell r="BL18">
            <v>3734.2452199095023</v>
          </cell>
          <cell r="BM18">
            <v>3.9745681834921949E-2</v>
          </cell>
          <cell r="BN18">
            <v>0</v>
          </cell>
          <cell r="BO18">
            <v>0</v>
          </cell>
          <cell r="BP18">
            <v>870037.08832801669</v>
          </cell>
          <cell r="BQ18">
            <v>4538.341017989279</v>
          </cell>
          <cell r="BR18" t="str">
            <v>Y</v>
          </cell>
          <cell r="BS18">
            <v>4702.9031801514411</v>
          </cell>
          <cell r="BT18">
            <v>6.3795937882620501E-2</v>
          </cell>
          <cell r="BU18">
            <v>-3896.1452325</v>
          </cell>
        </row>
        <row r="19">
          <cell r="C19">
            <v>8262121</v>
          </cell>
          <cell r="D19" t="str">
            <v>Bushfield School</v>
          </cell>
          <cell r="E19">
            <v>412</v>
          </cell>
          <cell r="F19">
            <v>412</v>
          </cell>
          <cell r="G19">
            <v>0</v>
          </cell>
          <cell r="H19">
            <v>1347546.783207014</v>
          </cell>
          <cell r="I19">
            <v>0</v>
          </cell>
          <cell r="J19">
            <v>0</v>
          </cell>
          <cell r="K19">
            <v>60432.012499999961</v>
          </cell>
          <cell r="L19">
            <v>0</v>
          </cell>
          <cell r="M19">
            <v>81930.379499999923</v>
          </cell>
          <cell r="N19">
            <v>0</v>
          </cell>
          <cell r="O19">
            <v>7015.2565999999961</v>
          </cell>
          <cell r="P19">
            <v>12775.584599999976</v>
          </cell>
          <cell r="Q19">
            <v>2160.1230000000023</v>
          </cell>
          <cell r="R19">
            <v>17507.282599999991</v>
          </cell>
          <cell r="S19">
            <v>504.02870000000041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30294.680177128994</v>
          </cell>
          <cell r="AB19">
            <v>0</v>
          </cell>
          <cell r="AC19">
            <v>0</v>
          </cell>
          <cell r="AD19">
            <v>118615.75544399259</v>
          </cell>
          <cell r="AE19">
            <v>0</v>
          </cell>
          <cell r="AF19">
            <v>0</v>
          </cell>
          <cell r="AG19">
            <v>0</v>
          </cell>
          <cell r="AH19">
            <v>121300</v>
          </cell>
          <cell r="AI19">
            <v>0</v>
          </cell>
          <cell r="AJ19">
            <v>0</v>
          </cell>
          <cell r="AK19">
            <v>0</v>
          </cell>
          <cell r="AL19">
            <v>7688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1347546.783207014</v>
          </cell>
          <cell r="AV19">
            <v>331235.10312112141</v>
          </cell>
          <cell r="AW19">
            <v>128988</v>
          </cell>
          <cell r="AX19">
            <v>156106.77876195704</v>
          </cell>
          <cell r="AY19">
            <v>1807769.8863281354</v>
          </cell>
          <cell r="AZ19">
            <v>1800081.8863281354</v>
          </cell>
          <cell r="BA19">
            <v>4265</v>
          </cell>
          <cell r="BB19">
            <v>1757180</v>
          </cell>
          <cell r="BC19">
            <v>0</v>
          </cell>
          <cell r="BD19">
            <v>0</v>
          </cell>
          <cell r="BE19">
            <v>1807769.8863281354</v>
          </cell>
          <cell r="BF19">
            <v>1807769.8863281352</v>
          </cell>
          <cell r="BG19">
            <v>0</v>
          </cell>
          <cell r="BH19">
            <v>1764868</v>
          </cell>
          <cell r="BI19">
            <v>1635880</v>
          </cell>
          <cell r="BJ19">
            <v>1678781.8863281354</v>
          </cell>
          <cell r="BK19">
            <v>4074.7133163304256</v>
          </cell>
          <cell r="BL19">
            <v>4038.1955630695443</v>
          </cell>
          <cell r="BM19">
            <v>9.0430868665318451E-3</v>
          </cell>
          <cell r="BN19">
            <v>0</v>
          </cell>
          <cell r="BO19">
            <v>0</v>
          </cell>
          <cell r="BP19">
            <v>1807769.8863281354</v>
          </cell>
          <cell r="BQ19">
            <v>4369.1307920585814</v>
          </cell>
          <cell r="BR19" t="str">
            <v>Y</v>
          </cell>
          <cell r="BS19">
            <v>4387.7909862333381</v>
          </cell>
          <cell r="BT19">
            <v>9.2631405037895131E-3</v>
          </cell>
          <cell r="BU19">
            <v>-8676.820733999999</v>
          </cell>
        </row>
        <row r="20">
          <cell r="C20">
            <v>8262122</v>
          </cell>
          <cell r="D20" t="str">
            <v>Wyvern School</v>
          </cell>
          <cell r="E20">
            <v>269</v>
          </cell>
          <cell r="F20">
            <v>269</v>
          </cell>
          <cell r="G20">
            <v>0</v>
          </cell>
          <cell r="H20">
            <v>879830.30262788048</v>
          </cell>
          <cell r="I20">
            <v>0</v>
          </cell>
          <cell r="J20">
            <v>0</v>
          </cell>
          <cell r="K20">
            <v>23689.348899999964</v>
          </cell>
          <cell r="L20">
            <v>0</v>
          </cell>
          <cell r="M20">
            <v>29737.693299999959</v>
          </cell>
          <cell r="N20">
            <v>0</v>
          </cell>
          <cell r="O20">
            <v>3620.7775999999981</v>
          </cell>
          <cell r="P20">
            <v>7776.4427999999989</v>
          </cell>
          <cell r="Q20">
            <v>864.04920000000027</v>
          </cell>
          <cell r="R20">
            <v>4258.5282000000034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61785.615666467005</v>
          </cell>
          <cell r="AB20">
            <v>0</v>
          </cell>
          <cell r="AC20">
            <v>0</v>
          </cell>
          <cell r="AD20">
            <v>82055.22839445241</v>
          </cell>
          <cell r="AE20">
            <v>0</v>
          </cell>
          <cell r="AF20">
            <v>0</v>
          </cell>
          <cell r="AG20">
            <v>0</v>
          </cell>
          <cell r="AH20">
            <v>121300</v>
          </cell>
          <cell r="AI20">
            <v>0</v>
          </cell>
          <cell r="AJ20">
            <v>0</v>
          </cell>
          <cell r="AK20">
            <v>0</v>
          </cell>
          <cell r="AL20">
            <v>5934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879830.30262788048</v>
          </cell>
          <cell r="AV20">
            <v>213787.68406091933</v>
          </cell>
          <cell r="AW20">
            <v>127234</v>
          </cell>
          <cell r="AX20">
            <v>91878.486900507822</v>
          </cell>
          <cell r="AY20">
            <v>1220851.9866887997</v>
          </cell>
          <cell r="AZ20">
            <v>1214917.9866887997</v>
          </cell>
          <cell r="BA20">
            <v>4265</v>
          </cell>
          <cell r="BB20">
            <v>1147285</v>
          </cell>
          <cell r="BC20">
            <v>0</v>
          </cell>
          <cell r="BD20">
            <v>0</v>
          </cell>
          <cell r="BE20">
            <v>1220851.9866887997</v>
          </cell>
          <cell r="BF20">
            <v>1220851.9866887999</v>
          </cell>
          <cell r="BG20">
            <v>0</v>
          </cell>
          <cell r="BH20">
            <v>1153219</v>
          </cell>
          <cell r="BI20">
            <v>1025985</v>
          </cell>
          <cell r="BJ20">
            <v>1093617.9866887997</v>
          </cell>
          <cell r="BK20">
            <v>4065.4943743078056</v>
          </cell>
          <cell r="BL20">
            <v>4071.8130924000006</v>
          </cell>
          <cell r="BM20">
            <v>-1.551819287577035E-3</v>
          </cell>
          <cell r="BN20">
            <v>6.5518192875770355E-3</v>
          </cell>
          <cell r="BO20">
            <v>7176.3237760784596</v>
          </cell>
          <cell r="BP20">
            <v>1228028.3104648781</v>
          </cell>
          <cell r="BQ20">
            <v>4543.1015258917405</v>
          </cell>
          <cell r="BR20" t="str">
            <v>Y</v>
          </cell>
          <cell r="BS20">
            <v>4565.1610054456432</v>
          </cell>
          <cell r="BT20">
            <v>-3.4029558572024055E-3</v>
          </cell>
          <cell r="BU20">
            <v>-5665.2057704999997</v>
          </cell>
        </row>
        <row r="21">
          <cell r="C21">
            <v>8262238</v>
          </cell>
          <cell r="D21" t="str">
            <v>Barleyhurst Park Primary</v>
          </cell>
          <cell r="E21">
            <v>202</v>
          </cell>
          <cell r="F21">
            <v>202</v>
          </cell>
          <cell r="G21">
            <v>0</v>
          </cell>
          <cell r="H21">
            <v>660690.413125769</v>
          </cell>
          <cell r="I21">
            <v>0</v>
          </cell>
          <cell r="J21">
            <v>0</v>
          </cell>
          <cell r="K21">
            <v>27556.997699999978</v>
          </cell>
          <cell r="L21">
            <v>0</v>
          </cell>
          <cell r="M21">
            <v>37627.285400000008</v>
          </cell>
          <cell r="N21">
            <v>0</v>
          </cell>
          <cell r="O21">
            <v>1584.0902000000019</v>
          </cell>
          <cell r="P21">
            <v>19163.376900000025</v>
          </cell>
          <cell r="Q21">
            <v>1728.0983999999996</v>
          </cell>
          <cell r="R21">
            <v>0</v>
          </cell>
          <cell r="S21">
            <v>1008.0573999999998</v>
          </cell>
          <cell r="T21">
            <v>1316.6463999999996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21590.352533333273</v>
          </cell>
          <cell r="AB21">
            <v>0</v>
          </cell>
          <cell r="AC21">
            <v>0</v>
          </cell>
          <cell r="AD21">
            <v>57301.181165476184</v>
          </cell>
          <cell r="AE21">
            <v>0</v>
          </cell>
          <cell r="AF21">
            <v>1788.7875699999986</v>
          </cell>
          <cell r="AG21">
            <v>0</v>
          </cell>
          <cell r="AH21">
            <v>121300</v>
          </cell>
          <cell r="AI21">
            <v>0</v>
          </cell>
          <cell r="AJ21">
            <v>0</v>
          </cell>
          <cell r="AK21">
            <v>0</v>
          </cell>
          <cell r="AL21">
            <v>25100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660690.413125769</v>
          </cell>
          <cell r="AV21">
            <v>170664.87366880945</v>
          </cell>
          <cell r="AW21">
            <v>146400</v>
          </cell>
          <cell r="AX21">
            <v>77556.149477804574</v>
          </cell>
          <cell r="AY21">
            <v>977755.28679457842</v>
          </cell>
          <cell r="AZ21">
            <v>952655.28679457842</v>
          </cell>
          <cell r="BA21">
            <v>4265</v>
          </cell>
          <cell r="BB21">
            <v>861530</v>
          </cell>
          <cell r="BC21">
            <v>0</v>
          </cell>
          <cell r="BD21">
            <v>0</v>
          </cell>
          <cell r="BE21">
            <v>977755.28679457842</v>
          </cell>
          <cell r="BF21">
            <v>977755.28679457854</v>
          </cell>
          <cell r="BG21">
            <v>0</v>
          </cell>
          <cell r="BH21">
            <v>886630</v>
          </cell>
          <cell r="BI21">
            <v>740230</v>
          </cell>
          <cell r="BJ21">
            <v>831355.28679457842</v>
          </cell>
          <cell r="BK21">
            <v>4115.6202316563285</v>
          </cell>
          <cell r="BL21">
            <v>4051.3764893719808</v>
          </cell>
          <cell r="BM21">
            <v>1.5857262945786207E-2</v>
          </cell>
          <cell r="BN21">
            <v>0</v>
          </cell>
          <cell r="BO21">
            <v>0</v>
          </cell>
          <cell r="BP21">
            <v>977755.28679457842</v>
          </cell>
          <cell r="BQ21">
            <v>4716.1152811612792</v>
          </cell>
          <cell r="BR21" t="str">
            <v>Y</v>
          </cell>
          <cell r="BS21">
            <v>4840.3727069038532</v>
          </cell>
          <cell r="BT21">
            <v>1.7179306496680091E-2</v>
          </cell>
          <cell r="BU21">
            <v>-4254.1693889999997</v>
          </cell>
        </row>
        <row r="22">
          <cell r="C22">
            <v>8262247</v>
          </cell>
          <cell r="D22" t="str">
            <v>Pepper Hill School</v>
          </cell>
          <cell r="E22">
            <v>132</v>
          </cell>
          <cell r="F22">
            <v>132</v>
          </cell>
          <cell r="G22">
            <v>0</v>
          </cell>
          <cell r="H22">
            <v>431738.28976535395</v>
          </cell>
          <cell r="I22">
            <v>0</v>
          </cell>
          <cell r="J22">
            <v>0</v>
          </cell>
          <cell r="K22">
            <v>16920.963499999994</v>
          </cell>
          <cell r="L22">
            <v>0</v>
          </cell>
          <cell r="M22">
            <v>21848.101200000023</v>
          </cell>
          <cell r="N22">
            <v>0</v>
          </cell>
          <cell r="O22">
            <v>8373.0481999999902</v>
          </cell>
          <cell r="P22">
            <v>5832.3320999999969</v>
          </cell>
          <cell r="Q22">
            <v>15984.91019999998</v>
          </cell>
          <cell r="R22">
            <v>946.33960000000309</v>
          </cell>
          <cell r="S22">
            <v>1512.0860999999982</v>
          </cell>
          <cell r="T22">
            <v>658.32320000000038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19586.866059574451</v>
          </cell>
          <cell r="AB22">
            <v>0</v>
          </cell>
          <cell r="AC22">
            <v>0</v>
          </cell>
          <cell r="AD22">
            <v>40265.019137798212</v>
          </cell>
          <cell r="AE22">
            <v>0</v>
          </cell>
          <cell r="AF22">
            <v>0</v>
          </cell>
          <cell r="AG22">
            <v>0</v>
          </cell>
          <cell r="AH22">
            <v>121300</v>
          </cell>
          <cell r="AI22">
            <v>0</v>
          </cell>
          <cell r="AJ22">
            <v>0</v>
          </cell>
          <cell r="AK22">
            <v>0</v>
          </cell>
          <cell r="AL22">
            <v>17570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431738.28976535395</v>
          </cell>
          <cell r="AV22">
            <v>131927.98929737264</v>
          </cell>
          <cell r="AW22">
            <v>138870</v>
          </cell>
          <cell r="AX22">
            <v>58936.071255379298</v>
          </cell>
          <cell r="AY22">
            <v>702536.27906272653</v>
          </cell>
          <cell r="AZ22">
            <v>684966.27906272653</v>
          </cell>
          <cell r="BA22">
            <v>4265</v>
          </cell>
          <cell r="BB22">
            <v>562980</v>
          </cell>
          <cell r="BC22">
            <v>0</v>
          </cell>
          <cell r="BD22">
            <v>0</v>
          </cell>
          <cell r="BE22">
            <v>702536.27906272653</v>
          </cell>
          <cell r="BF22">
            <v>702536.27906272665</v>
          </cell>
          <cell r="BG22">
            <v>0</v>
          </cell>
          <cell r="BH22">
            <v>580550</v>
          </cell>
          <cell r="BI22">
            <v>441680</v>
          </cell>
          <cell r="BJ22">
            <v>563666.27906272653</v>
          </cell>
          <cell r="BK22">
            <v>4270.1990838085339</v>
          </cell>
          <cell r="BL22">
            <v>4230.7381328467154</v>
          </cell>
          <cell r="BM22">
            <v>9.327202422539595E-3</v>
          </cell>
          <cell r="BN22">
            <v>0</v>
          </cell>
          <cell r="BO22">
            <v>0</v>
          </cell>
          <cell r="BP22">
            <v>702536.27906272653</v>
          </cell>
          <cell r="BQ22">
            <v>5189.1384777479279</v>
          </cell>
          <cell r="BR22" t="str">
            <v>Y</v>
          </cell>
          <cell r="BS22">
            <v>5322.2445383539889</v>
          </cell>
          <cell r="BT22">
            <v>1.4845731078005908E-2</v>
          </cell>
          <cell r="BU22">
            <v>-2779.9522739999998</v>
          </cell>
        </row>
        <row r="23">
          <cell r="C23">
            <v>8262272</v>
          </cell>
          <cell r="D23" t="str">
            <v>Greenleys First School</v>
          </cell>
          <cell r="E23">
            <v>122</v>
          </cell>
          <cell r="F23">
            <v>122</v>
          </cell>
          <cell r="G23">
            <v>0</v>
          </cell>
          <cell r="H23">
            <v>399030.843571009</v>
          </cell>
          <cell r="I23">
            <v>0</v>
          </cell>
          <cell r="J23">
            <v>0</v>
          </cell>
          <cell r="K23">
            <v>29007.366000000024</v>
          </cell>
          <cell r="L23">
            <v>0</v>
          </cell>
          <cell r="M23">
            <v>36413.50200000003</v>
          </cell>
          <cell r="N23">
            <v>0</v>
          </cell>
          <cell r="O23">
            <v>226.29859999999999</v>
          </cell>
          <cell r="P23">
            <v>9165.093300000015</v>
          </cell>
          <cell r="Q23">
            <v>0</v>
          </cell>
          <cell r="R23">
            <v>27443.84840000001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22058.856057777768</v>
          </cell>
          <cell r="AB23">
            <v>0</v>
          </cell>
          <cell r="AC23">
            <v>0</v>
          </cell>
          <cell r="AD23">
            <v>37214.638900086225</v>
          </cell>
          <cell r="AE23">
            <v>0</v>
          </cell>
          <cell r="AF23">
            <v>0</v>
          </cell>
          <cell r="AG23">
            <v>0</v>
          </cell>
          <cell r="AH23">
            <v>121300</v>
          </cell>
          <cell r="AI23">
            <v>0</v>
          </cell>
          <cell r="AJ23">
            <v>0</v>
          </cell>
          <cell r="AK23">
            <v>0</v>
          </cell>
          <cell r="AL23">
            <v>19955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399030.843571009</v>
          </cell>
          <cell r="AV23">
            <v>161529.60325786407</v>
          </cell>
          <cell r="AW23">
            <v>141255</v>
          </cell>
          <cell r="AX23">
            <v>63112.145760880907</v>
          </cell>
          <cell r="AY23">
            <v>701815.44682887313</v>
          </cell>
          <cell r="AZ23">
            <v>681860.44682887313</v>
          </cell>
          <cell r="BA23">
            <v>4265</v>
          </cell>
          <cell r="BB23">
            <v>520330</v>
          </cell>
          <cell r="BC23">
            <v>0</v>
          </cell>
          <cell r="BD23">
            <v>0</v>
          </cell>
          <cell r="BE23">
            <v>701815.44682887313</v>
          </cell>
          <cell r="BF23">
            <v>701815.44682887313</v>
          </cell>
          <cell r="BG23">
            <v>0</v>
          </cell>
          <cell r="BH23">
            <v>540285</v>
          </cell>
          <cell r="BI23">
            <v>399030</v>
          </cell>
          <cell r="BJ23">
            <v>560560.44682887313</v>
          </cell>
          <cell r="BK23">
            <v>4594.757760892403</v>
          </cell>
          <cell r="BL23">
            <v>4654.2430801324508</v>
          </cell>
          <cell r="BM23">
            <v>-1.278087934297471E-2</v>
          </cell>
          <cell r="BN23">
            <v>1.7780879342974711E-2</v>
          </cell>
          <cell r="BO23">
            <v>10096.297226166631</v>
          </cell>
          <cell r="BP23">
            <v>711911.74405503972</v>
          </cell>
          <cell r="BQ23">
            <v>5671.7765906150798</v>
          </cell>
          <cell r="BR23" t="str">
            <v>Y</v>
          </cell>
          <cell r="BS23">
            <v>5835.3421643855718</v>
          </cell>
          <cell r="BT23">
            <v>4.3944257399931796E-2</v>
          </cell>
          <cell r="BU23">
            <v>-2569.3498289999998</v>
          </cell>
        </row>
        <row r="24">
          <cell r="C24">
            <v>8262285</v>
          </cell>
          <cell r="D24" t="str">
            <v>Falconhurst School</v>
          </cell>
          <cell r="E24">
            <v>317</v>
          </cell>
          <cell r="F24">
            <v>317</v>
          </cell>
          <cell r="G24">
            <v>0</v>
          </cell>
          <cell r="H24">
            <v>1036826.0443607364</v>
          </cell>
          <cell r="I24">
            <v>0</v>
          </cell>
          <cell r="J24">
            <v>0</v>
          </cell>
          <cell r="K24">
            <v>57047.819799999932</v>
          </cell>
          <cell r="L24">
            <v>0</v>
          </cell>
          <cell r="M24">
            <v>73433.895700000052</v>
          </cell>
          <cell r="N24">
            <v>0</v>
          </cell>
          <cell r="O24">
            <v>24666.547399999974</v>
          </cell>
          <cell r="P24">
            <v>3055.0310999999956</v>
          </cell>
          <cell r="Q24">
            <v>22465.279200000012</v>
          </cell>
          <cell r="R24">
            <v>2365.8490000000047</v>
          </cell>
          <cell r="S24">
            <v>7560.4304999999995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47941.614611524237</v>
          </cell>
          <cell r="AB24">
            <v>0</v>
          </cell>
          <cell r="AC24">
            <v>0</v>
          </cell>
          <cell r="AD24">
            <v>107469.11942083333</v>
          </cell>
          <cell r="AE24">
            <v>0</v>
          </cell>
          <cell r="AF24">
            <v>17107.659844999936</v>
          </cell>
          <cell r="AG24">
            <v>0</v>
          </cell>
          <cell r="AH24">
            <v>121300</v>
          </cell>
          <cell r="AI24">
            <v>0</v>
          </cell>
          <cell r="AJ24">
            <v>0</v>
          </cell>
          <cell r="AK24">
            <v>0</v>
          </cell>
          <cell r="AL24">
            <v>51342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1036826.0443607364</v>
          </cell>
          <cell r="AV24">
            <v>363113.24657735752</v>
          </cell>
          <cell r="AW24">
            <v>172642</v>
          </cell>
          <cell r="AX24">
            <v>145130.78274222111</v>
          </cell>
          <cell r="AY24">
            <v>1572581.2909380938</v>
          </cell>
          <cell r="AZ24">
            <v>1521239.2909380938</v>
          </cell>
          <cell r="BA24">
            <v>4265</v>
          </cell>
          <cell r="BB24">
            <v>1352005</v>
          </cell>
          <cell r="BC24">
            <v>0</v>
          </cell>
          <cell r="BD24">
            <v>0</v>
          </cell>
          <cell r="BE24">
            <v>1572581.2909380938</v>
          </cell>
          <cell r="BF24">
            <v>1572581.2909380938</v>
          </cell>
          <cell r="BG24">
            <v>0</v>
          </cell>
          <cell r="BH24">
            <v>1403347</v>
          </cell>
          <cell r="BI24">
            <v>1230705</v>
          </cell>
          <cell r="BJ24">
            <v>1399939.2909380938</v>
          </cell>
          <cell r="BK24">
            <v>4416.2122742526617</v>
          </cell>
          <cell r="BL24">
            <v>4258.1009814241488</v>
          </cell>
          <cell r="BM24">
            <v>3.7131879567504189E-2</v>
          </cell>
          <cell r="BN24">
            <v>0</v>
          </cell>
          <cell r="BO24">
            <v>0</v>
          </cell>
          <cell r="BP24">
            <v>1572581.2909380938</v>
          </cell>
          <cell r="BQ24">
            <v>4798.8621165239556</v>
          </cell>
          <cell r="BR24" t="str">
            <v>Y</v>
          </cell>
          <cell r="BS24">
            <v>4960.824261634365</v>
          </cell>
          <cell r="BT24">
            <v>3.5101625993015917E-2</v>
          </cell>
          <cell r="BU24">
            <v>-6676.0975065000002</v>
          </cell>
        </row>
        <row r="25">
          <cell r="C25">
            <v>8262299</v>
          </cell>
          <cell r="D25" t="str">
            <v>Southwood School</v>
          </cell>
          <cell r="E25">
            <v>171</v>
          </cell>
          <cell r="F25">
            <v>171</v>
          </cell>
          <cell r="G25">
            <v>0</v>
          </cell>
          <cell r="H25">
            <v>559297.32992329949</v>
          </cell>
          <cell r="I25">
            <v>0</v>
          </cell>
          <cell r="J25">
            <v>0</v>
          </cell>
          <cell r="K25">
            <v>26590.085500000016</v>
          </cell>
          <cell r="L25">
            <v>0</v>
          </cell>
          <cell r="M25">
            <v>37020.393699999957</v>
          </cell>
          <cell r="N25">
            <v>0</v>
          </cell>
          <cell r="O25">
            <v>29192.519400000012</v>
          </cell>
          <cell r="P25">
            <v>3055.031100000002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16272.926600000044</v>
          </cell>
          <cell r="AB25">
            <v>0</v>
          </cell>
          <cell r="AC25">
            <v>0</v>
          </cell>
          <cell r="AD25">
            <v>47491.847099999999</v>
          </cell>
          <cell r="AE25">
            <v>0</v>
          </cell>
          <cell r="AF25">
            <v>3558.545485000006</v>
          </cell>
          <cell r="AG25">
            <v>0</v>
          </cell>
          <cell r="AH25">
            <v>121300</v>
          </cell>
          <cell r="AI25">
            <v>0</v>
          </cell>
          <cell r="AJ25">
            <v>0</v>
          </cell>
          <cell r="AK25">
            <v>0</v>
          </cell>
          <cell r="AL25">
            <v>9387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559297.32992329949</v>
          </cell>
          <cell r="AV25">
            <v>163181.34888500004</v>
          </cell>
          <cell r="AW25">
            <v>130687</v>
          </cell>
          <cell r="AX25">
            <v>71926.55489893198</v>
          </cell>
          <cell r="AY25">
            <v>853165.67880829959</v>
          </cell>
          <cell r="AZ25">
            <v>843778.67880829959</v>
          </cell>
          <cell r="BA25">
            <v>4265</v>
          </cell>
          <cell r="BB25">
            <v>729315</v>
          </cell>
          <cell r="BC25">
            <v>0</v>
          </cell>
          <cell r="BD25">
            <v>0</v>
          </cell>
          <cell r="BE25">
            <v>853165.67880829959</v>
          </cell>
          <cell r="BF25">
            <v>853165.67880829959</v>
          </cell>
          <cell r="BG25">
            <v>0</v>
          </cell>
          <cell r="BH25">
            <v>738702</v>
          </cell>
          <cell r="BI25">
            <v>608015</v>
          </cell>
          <cell r="BJ25">
            <v>722478.67880829959</v>
          </cell>
          <cell r="BK25">
            <v>4225.0215134988284</v>
          </cell>
          <cell r="BL25">
            <v>4047.087743085106</v>
          </cell>
          <cell r="BM25">
            <v>4.3965879098554712E-2</v>
          </cell>
          <cell r="BN25">
            <v>0</v>
          </cell>
          <cell r="BO25">
            <v>0</v>
          </cell>
          <cell r="BP25">
            <v>853165.67880829959</v>
          </cell>
          <cell r="BQ25">
            <v>4934.3782386450266</v>
          </cell>
          <cell r="BR25" t="str">
            <v>Y</v>
          </cell>
          <cell r="BS25">
            <v>4989.2729754871325</v>
          </cell>
          <cell r="BT25">
            <v>5.2093960969295194E-2</v>
          </cell>
          <cell r="BU25">
            <v>-3601.3018094999998</v>
          </cell>
        </row>
        <row r="26">
          <cell r="C26">
            <v>8262301</v>
          </cell>
          <cell r="D26" t="str">
            <v>Stanton School</v>
          </cell>
          <cell r="E26">
            <v>289</v>
          </cell>
          <cell r="F26">
            <v>289</v>
          </cell>
          <cell r="G26">
            <v>0</v>
          </cell>
          <cell r="H26">
            <v>945245.19501657039</v>
          </cell>
          <cell r="I26">
            <v>0</v>
          </cell>
          <cell r="J26">
            <v>0</v>
          </cell>
          <cell r="K26">
            <v>53663.627100000005</v>
          </cell>
          <cell r="L26">
            <v>0</v>
          </cell>
          <cell r="M26">
            <v>77075.245900000009</v>
          </cell>
          <cell r="N26">
            <v>0</v>
          </cell>
          <cell r="O26">
            <v>21045.769800000031</v>
          </cell>
          <cell r="P26">
            <v>16663.806000000011</v>
          </cell>
          <cell r="Q26">
            <v>26785.525199999956</v>
          </cell>
          <cell r="R26">
            <v>2365.8489999999947</v>
          </cell>
          <cell r="S26">
            <v>1008.0574000000008</v>
          </cell>
          <cell r="T26">
            <v>658.3232000000005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18016.454449999968</v>
          </cell>
          <cell r="AB26">
            <v>0</v>
          </cell>
          <cell r="AC26">
            <v>0</v>
          </cell>
          <cell r="AD26">
            <v>89295.109887341765</v>
          </cell>
          <cell r="AE26">
            <v>0</v>
          </cell>
          <cell r="AF26">
            <v>2530.9441150000134</v>
          </cell>
          <cell r="AG26">
            <v>0</v>
          </cell>
          <cell r="AH26">
            <v>121300</v>
          </cell>
          <cell r="AI26">
            <v>0</v>
          </cell>
          <cell r="AJ26">
            <v>0</v>
          </cell>
          <cell r="AK26">
            <v>0</v>
          </cell>
          <cell r="AL26">
            <v>6037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945245.19501657039</v>
          </cell>
          <cell r="AV26">
            <v>309108.71205234173</v>
          </cell>
          <cell r="AW26">
            <v>127337</v>
          </cell>
          <cell r="AX26">
            <v>136763.58281771347</v>
          </cell>
          <cell r="AY26">
            <v>1381690.9070689122</v>
          </cell>
          <cell r="AZ26">
            <v>1375653.9070689122</v>
          </cell>
          <cell r="BA26">
            <v>4265</v>
          </cell>
          <cell r="BB26">
            <v>1232585</v>
          </cell>
          <cell r="BC26">
            <v>0</v>
          </cell>
          <cell r="BD26">
            <v>0</v>
          </cell>
          <cell r="BE26">
            <v>1381690.9070689122</v>
          </cell>
          <cell r="BF26">
            <v>1381690.9070689126</v>
          </cell>
          <cell r="BG26">
            <v>0</v>
          </cell>
          <cell r="BH26">
            <v>1238622</v>
          </cell>
          <cell r="BI26">
            <v>1111285</v>
          </cell>
          <cell r="BJ26">
            <v>1254353.9070689122</v>
          </cell>
          <cell r="BK26">
            <v>4340.3249379547133</v>
          </cell>
          <cell r="BL26">
            <v>4133.3232576271184</v>
          </cell>
          <cell r="BM26">
            <v>5.008117377357791E-2</v>
          </cell>
          <cell r="BN26">
            <v>0</v>
          </cell>
          <cell r="BO26">
            <v>0</v>
          </cell>
          <cell r="BP26">
            <v>1381690.9070689122</v>
          </cell>
          <cell r="BQ26">
            <v>4760.0481213457169</v>
          </cell>
          <cell r="BR26" t="str">
            <v>Y</v>
          </cell>
          <cell r="BS26">
            <v>4780.9373947021186</v>
          </cell>
          <cell r="BT26">
            <v>4.7308765536439701E-2</v>
          </cell>
          <cell r="BU26">
            <v>-6086.4106604999997</v>
          </cell>
        </row>
        <row r="27">
          <cell r="C27">
            <v>8262303</v>
          </cell>
          <cell r="D27" t="str">
            <v>Great Linford Primary School</v>
          </cell>
          <cell r="E27">
            <v>340</v>
          </cell>
          <cell r="F27">
            <v>340</v>
          </cell>
          <cell r="G27">
            <v>0</v>
          </cell>
          <cell r="H27">
            <v>1112053.1706077298</v>
          </cell>
          <cell r="I27">
            <v>0</v>
          </cell>
          <cell r="J27">
            <v>0</v>
          </cell>
          <cell r="K27">
            <v>43027.592900000011</v>
          </cell>
          <cell r="L27">
            <v>0</v>
          </cell>
          <cell r="M27">
            <v>58868.494900000034</v>
          </cell>
          <cell r="N27">
            <v>0</v>
          </cell>
          <cell r="O27">
            <v>24966.276224188758</v>
          </cell>
          <cell r="P27">
            <v>31197.528637168169</v>
          </cell>
          <cell r="Q27">
            <v>3899.6910796460202</v>
          </cell>
          <cell r="R27">
            <v>2847.3934867256658</v>
          </cell>
          <cell r="S27">
            <v>505.5155103244835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22104.386979661012</v>
          </cell>
          <cell r="AB27">
            <v>0</v>
          </cell>
          <cell r="AC27">
            <v>0</v>
          </cell>
          <cell r="AD27">
            <v>121285.4086</v>
          </cell>
          <cell r="AE27">
            <v>0</v>
          </cell>
          <cell r="AF27">
            <v>3425.3378999999868</v>
          </cell>
          <cell r="AG27">
            <v>0</v>
          </cell>
          <cell r="AH27">
            <v>121300</v>
          </cell>
          <cell r="AI27">
            <v>0</v>
          </cell>
          <cell r="AJ27">
            <v>0</v>
          </cell>
          <cell r="AK27">
            <v>0</v>
          </cell>
          <cell r="AL27">
            <v>33024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1112053.1706077298</v>
          </cell>
          <cell r="AV27">
            <v>312127.6262177141</v>
          </cell>
          <cell r="AW27">
            <v>154324</v>
          </cell>
          <cell r="AX27">
            <v>150402.8686484331</v>
          </cell>
          <cell r="AY27">
            <v>1578504.7968254439</v>
          </cell>
          <cell r="AZ27">
            <v>1545480.7968254439</v>
          </cell>
          <cell r="BA27">
            <v>4265</v>
          </cell>
          <cell r="BB27">
            <v>1450100</v>
          </cell>
          <cell r="BC27">
            <v>0</v>
          </cell>
          <cell r="BD27">
            <v>0</v>
          </cell>
          <cell r="BE27">
            <v>1578504.7968254439</v>
          </cell>
          <cell r="BF27">
            <v>1578504.7968254439</v>
          </cell>
          <cell r="BG27">
            <v>0</v>
          </cell>
          <cell r="BH27">
            <v>1483124</v>
          </cell>
          <cell r="BI27">
            <v>1328800</v>
          </cell>
          <cell r="BJ27">
            <v>1424180.7968254439</v>
          </cell>
          <cell r="BK27">
            <v>4188.7670494865997</v>
          </cell>
          <cell r="BL27">
            <v>4097.4353438040343</v>
          </cell>
          <cell r="BM27">
            <v>2.2289968729018079E-2</v>
          </cell>
          <cell r="BN27">
            <v>0</v>
          </cell>
          <cell r="BO27">
            <v>0</v>
          </cell>
          <cell r="BP27">
            <v>1578504.7968254439</v>
          </cell>
          <cell r="BQ27">
            <v>4545.5317553689529</v>
          </cell>
          <cell r="BR27" t="str">
            <v>Y</v>
          </cell>
          <cell r="BS27">
            <v>4642.6611671336586</v>
          </cell>
          <cell r="BT27">
            <v>2.2123346919010967E-2</v>
          </cell>
          <cell r="BU27">
            <v>-7160.4831299999996</v>
          </cell>
        </row>
        <row r="28">
          <cell r="C28">
            <v>8262305</v>
          </cell>
          <cell r="D28" t="str">
            <v>Greenleys Junior School</v>
          </cell>
          <cell r="E28">
            <v>218</v>
          </cell>
          <cell r="F28">
            <v>218</v>
          </cell>
          <cell r="G28">
            <v>0</v>
          </cell>
          <cell r="H28">
            <v>713022.32703672093</v>
          </cell>
          <cell r="I28">
            <v>0</v>
          </cell>
          <cell r="J28">
            <v>0</v>
          </cell>
          <cell r="K28">
            <v>54147.083199999965</v>
          </cell>
          <cell r="L28">
            <v>0</v>
          </cell>
          <cell r="M28">
            <v>72827.003999999957</v>
          </cell>
          <cell r="N28">
            <v>0</v>
          </cell>
          <cell r="O28">
            <v>452.59720000000027</v>
          </cell>
          <cell r="P28">
            <v>13608.774900000009</v>
          </cell>
          <cell r="Q28">
            <v>0</v>
          </cell>
          <cell r="R28">
            <v>47790.149799999992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9298.8151999999936</v>
          </cell>
          <cell r="AB28">
            <v>0</v>
          </cell>
          <cell r="AC28">
            <v>0</v>
          </cell>
          <cell r="AD28">
            <v>111887.69198441556</v>
          </cell>
          <cell r="AE28">
            <v>0</v>
          </cell>
          <cell r="AF28">
            <v>3729.8123800000008</v>
          </cell>
          <cell r="AG28">
            <v>0</v>
          </cell>
          <cell r="AH28">
            <v>121300</v>
          </cell>
          <cell r="AI28">
            <v>0</v>
          </cell>
          <cell r="AJ28">
            <v>0</v>
          </cell>
          <cell r="AK28">
            <v>0</v>
          </cell>
          <cell r="AL28">
            <v>33282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713022.32703672093</v>
          </cell>
          <cell r="AV28">
            <v>313741.92866441549</v>
          </cell>
          <cell r="AW28">
            <v>154582</v>
          </cell>
          <cell r="AX28">
            <v>134336.11060914415</v>
          </cell>
          <cell r="AY28">
            <v>1181346.2557011363</v>
          </cell>
          <cell r="AZ28">
            <v>1148064.2557011363</v>
          </cell>
          <cell r="BA28">
            <v>4265</v>
          </cell>
          <cell r="BB28">
            <v>929770</v>
          </cell>
          <cell r="BC28">
            <v>0</v>
          </cell>
          <cell r="BD28">
            <v>0</v>
          </cell>
          <cell r="BE28">
            <v>1181346.2557011363</v>
          </cell>
          <cell r="BF28">
            <v>1181346.2557011363</v>
          </cell>
          <cell r="BG28">
            <v>0</v>
          </cell>
          <cell r="BH28">
            <v>963052</v>
          </cell>
          <cell r="BI28">
            <v>808470</v>
          </cell>
          <cell r="BJ28">
            <v>1026764.2557011363</v>
          </cell>
          <cell r="BK28">
            <v>4709.927778445579</v>
          </cell>
          <cell r="BL28">
            <v>4499.5196177272728</v>
          </cell>
          <cell r="BM28">
            <v>4.6762361006125408E-2</v>
          </cell>
          <cell r="BN28">
            <v>0</v>
          </cell>
          <cell r="BO28">
            <v>0</v>
          </cell>
          <cell r="BP28">
            <v>1181346.2557011363</v>
          </cell>
          <cell r="BQ28">
            <v>5266.349796794203</v>
          </cell>
          <cell r="BR28" t="str">
            <v>Y</v>
          </cell>
          <cell r="BS28">
            <v>5419.0195215648455</v>
          </cell>
          <cell r="BT28">
            <v>4.168542256529717E-2</v>
          </cell>
          <cell r="BU28">
            <v>-4591.1333009999998</v>
          </cell>
        </row>
        <row r="29">
          <cell r="C29">
            <v>8262306</v>
          </cell>
          <cell r="D29" t="str">
            <v>Wood End Infant &amp; Pre-School</v>
          </cell>
          <cell r="E29">
            <v>67</v>
          </cell>
          <cell r="F29">
            <v>67</v>
          </cell>
          <cell r="G29">
            <v>0</v>
          </cell>
          <cell r="H29">
            <v>219139.88950211147</v>
          </cell>
          <cell r="I29">
            <v>0</v>
          </cell>
          <cell r="J29">
            <v>0</v>
          </cell>
          <cell r="K29">
            <v>13536.7708</v>
          </cell>
          <cell r="L29">
            <v>0</v>
          </cell>
          <cell r="M29">
            <v>16992.9676</v>
          </cell>
          <cell r="N29">
            <v>0</v>
          </cell>
          <cell r="O29">
            <v>6110.0622000000049</v>
          </cell>
          <cell r="P29">
            <v>7498.7127000000055</v>
          </cell>
          <cell r="Q29">
            <v>4320.2460000000119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18387.761306944434</v>
          </cell>
          <cell r="AB29">
            <v>0</v>
          </cell>
          <cell r="AC29">
            <v>0</v>
          </cell>
          <cell r="AD29">
            <v>20437.547592670307</v>
          </cell>
          <cell r="AE29">
            <v>0</v>
          </cell>
          <cell r="AF29">
            <v>0</v>
          </cell>
          <cell r="AG29">
            <v>0</v>
          </cell>
          <cell r="AH29">
            <v>121300</v>
          </cell>
          <cell r="AI29">
            <v>0</v>
          </cell>
          <cell r="AJ29">
            <v>0</v>
          </cell>
          <cell r="AK29">
            <v>0</v>
          </cell>
          <cell r="AL29">
            <v>12676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219139.88950211147</v>
          </cell>
          <cell r="AV29">
            <v>87284.068199614761</v>
          </cell>
          <cell r="AW29">
            <v>133976</v>
          </cell>
          <cell r="AX29">
            <v>32545.250033639513</v>
          </cell>
          <cell r="AY29">
            <v>440399.95770172623</v>
          </cell>
          <cell r="AZ29">
            <v>427723.95770172623</v>
          </cell>
          <cell r="BA29">
            <v>4265</v>
          </cell>
          <cell r="BB29">
            <v>285755</v>
          </cell>
          <cell r="BC29">
            <v>0</v>
          </cell>
          <cell r="BD29">
            <v>0</v>
          </cell>
          <cell r="BE29">
            <v>440399.95770172623</v>
          </cell>
          <cell r="BF29">
            <v>440399.95770172623</v>
          </cell>
          <cell r="BG29">
            <v>0</v>
          </cell>
          <cell r="BH29">
            <v>298431</v>
          </cell>
          <cell r="BI29">
            <v>164455</v>
          </cell>
          <cell r="BJ29">
            <v>306423.95770172623</v>
          </cell>
          <cell r="BK29">
            <v>4573.4919059959138</v>
          </cell>
          <cell r="BL29">
            <v>4770.3676999999998</v>
          </cell>
          <cell r="BM29">
            <v>-4.1270569982285843E-2</v>
          </cell>
          <cell r="BN29">
            <v>4.627056998228584E-2</v>
          </cell>
          <cell r="BO29">
            <v>14788.751377773757</v>
          </cell>
          <cell r="BP29">
            <v>455188.7090795</v>
          </cell>
          <cell r="BQ29">
            <v>6604.6672996940297</v>
          </cell>
          <cell r="BR29" t="str">
            <v>Y</v>
          </cell>
          <cell r="BS29">
            <v>6793.8613295447758</v>
          </cell>
          <cell r="BT29">
            <v>-2.9905854795002518E-2</v>
          </cell>
          <cell r="BU29">
            <v>-1411.0363815000001</v>
          </cell>
        </row>
        <row r="30">
          <cell r="C30">
            <v>8262309</v>
          </cell>
          <cell r="D30" t="str">
            <v>Bradwell Village School</v>
          </cell>
          <cell r="E30">
            <v>247</v>
          </cell>
          <cell r="F30">
            <v>247</v>
          </cell>
          <cell r="G30">
            <v>0</v>
          </cell>
          <cell r="H30">
            <v>807873.9210003214</v>
          </cell>
          <cell r="I30">
            <v>0</v>
          </cell>
          <cell r="J30">
            <v>0</v>
          </cell>
          <cell r="K30">
            <v>34808.839200000002</v>
          </cell>
          <cell r="L30">
            <v>0</v>
          </cell>
          <cell r="M30">
            <v>44909.985800000024</v>
          </cell>
          <cell r="N30">
            <v>0</v>
          </cell>
          <cell r="O30">
            <v>11314.930000000009</v>
          </cell>
          <cell r="P30">
            <v>16941.536099999968</v>
          </cell>
          <cell r="Q30">
            <v>432.02460000000025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11042.343049999994</v>
          </cell>
          <cell r="AB30">
            <v>0</v>
          </cell>
          <cell r="AC30">
            <v>0</v>
          </cell>
          <cell r="AD30">
            <v>112755.80658976895</v>
          </cell>
          <cell r="AE30">
            <v>0</v>
          </cell>
          <cell r="AF30">
            <v>0</v>
          </cell>
          <cell r="AG30">
            <v>0</v>
          </cell>
          <cell r="AH30">
            <v>121300</v>
          </cell>
          <cell r="AI30">
            <v>0</v>
          </cell>
          <cell r="AJ30">
            <v>0</v>
          </cell>
          <cell r="AK30">
            <v>0</v>
          </cell>
          <cell r="AL30">
            <v>35604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807873.9210003214</v>
          </cell>
          <cell r="AV30">
            <v>232205.46533976897</v>
          </cell>
          <cell r="AW30">
            <v>156904</v>
          </cell>
          <cell r="AX30">
            <v>114163.77175220425</v>
          </cell>
          <cell r="AY30">
            <v>1196983.3863400903</v>
          </cell>
          <cell r="AZ30">
            <v>1161379.3863400903</v>
          </cell>
          <cell r="BA30">
            <v>4265</v>
          </cell>
          <cell r="BB30">
            <v>1053455</v>
          </cell>
          <cell r="BC30">
            <v>0</v>
          </cell>
          <cell r="BD30">
            <v>0</v>
          </cell>
          <cell r="BE30">
            <v>1196983.3863400903</v>
          </cell>
          <cell r="BF30">
            <v>1196983.3863400905</v>
          </cell>
          <cell r="BG30">
            <v>0</v>
          </cell>
          <cell r="BH30">
            <v>1089059</v>
          </cell>
          <cell r="BI30">
            <v>932155</v>
          </cell>
          <cell r="BJ30">
            <v>1040079.3863400903</v>
          </cell>
          <cell r="BK30">
            <v>4210.8477179760739</v>
          </cell>
          <cell r="BL30">
            <v>4002.3532034965033</v>
          </cell>
          <cell r="BM30">
            <v>5.2092982272885696E-2</v>
          </cell>
          <cell r="BN30">
            <v>0</v>
          </cell>
          <cell r="BO30">
            <v>0</v>
          </cell>
          <cell r="BP30">
            <v>1196983.3863400903</v>
          </cell>
          <cell r="BQ30">
            <v>4701.9408353849813</v>
          </cell>
          <cell r="BR30" t="str">
            <v>Y</v>
          </cell>
          <cell r="BS30">
            <v>4846.0865843728352</v>
          </cell>
          <cell r="BT30">
            <v>6.48472936139044E-2</v>
          </cell>
          <cell r="BU30">
            <v>-5201.8803914999999</v>
          </cell>
        </row>
        <row r="31">
          <cell r="C31">
            <v>8262313</v>
          </cell>
          <cell r="D31" t="str">
            <v>Downs Barn School</v>
          </cell>
          <cell r="E31">
            <v>69</v>
          </cell>
          <cell r="F31">
            <v>69</v>
          </cell>
          <cell r="G31">
            <v>0</v>
          </cell>
          <cell r="H31">
            <v>225681.37874098049</v>
          </cell>
          <cell r="I31">
            <v>0</v>
          </cell>
          <cell r="J31">
            <v>0</v>
          </cell>
          <cell r="K31">
            <v>4834.5609999999979</v>
          </cell>
          <cell r="L31">
            <v>0</v>
          </cell>
          <cell r="M31">
            <v>6068.9169999999976</v>
          </cell>
          <cell r="N31">
            <v>0</v>
          </cell>
          <cell r="O31">
            <v>10409.735600000004</v>
          </cell>
          <cell r="P31">
            <v>1666.3805999999995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27006.890574489793</v>
          </cell>
          <cell r="AB31">
            <v>0</v>
          </cell>
          <cell r="AC31">
            <v>0</v>
          </cell>
          <cell r="AD31">
            <v>21047.623640212703</v>
          </cell>
          <cell r="AE31">
            <v>0</v>
          </cell>
          <cell r="AF31">
            <v>818.27516499999842</v>
          </cell>
          <cell r="AG31">
            <v>0</v>
          </cell>
          <cell r="AH31">
            <v>121300</v>
          </cell>
          <cell r="AI31">
            <v>0</v>
          </cell>
          <cell r="AJ31">
            <v>0</v>
          </cell>
          <cell r="AK31">
            <v>0</v>
          </cell>
          <cell r="AL31">
            <v>18700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225681.37874098049</v>
          </cell>
          <cell r="AV31">
            <v>71852.383579702495</v>
          </cell>
          <cell r="AW31">
            <v>140000</v>
          </cell>
          <cell r="AX31">
            <v>26534.586150539191</v>
          </cell>
          <cell r="AY31">
            <v>437533.76232068299</v>
          </cell>
          <cell r="AZ31">
            <v>418833.76232068299</v>
          </cell>
          <cell r="BA31">
            <v>4265</v>
          </cell>
          <cell r="BB31">
            <v>294285</v>
          </cell>
          <cell r="BC31">
            <v>0</v>
          </cell>
          <cell r="BD31">
            <v>0</v>
          </cell>
          <cell r="BE31">
            <v>437533.76232068299</v>
          </cell>
          <cell r="BF31">
            <v>437533.76232068299</v>
          </cell>
          <cell r="BG31">
            <v>0</v>
          </cell>
          <cell r="BH31">
            <v>312985</v>
          </cell>
          <cell r="BI31">
            <v>172985</v>
          </cell>
          <cell r="BJ31">
            <v>297533.76232068299</v>
          </cell>
          <cell r="BK31">
            <v>4312.0835118939567</v>
          </cell>
          <cell r="BL31">
            <v>4211.0080810810814</v>
          </cell>
          <cell r="BM31">
            <v>2.400266845057359E-2</v>
          </cell>
          <cell r="BN31">
            <v>0</v>
          </cell>
          <cell r="BO31">
            <v>0</v>
          </cell>
          <cell r="BP31">
            <v>437533.76232068299</v>
          </cell>
          <cell r="BQ31">
            <v>6070.0545263867098</v>
          </cell>
          <cell r="BR31" t="str">
            <v>Y</v>
          </cell>
          <cell r="BS31">
            <v>6341.0690191403328</v>
          </cell>
          <cell r="BT31">
            <v>3.9025552970244348E-2</v>
          </cell>
          <cell r="BU31">
            <v>-1453.1568705</v>
          </cell>
        </row>
        <row r="32">
          <cell r="C32">
            <v>8262316</v>
          </cell>
          <cell r="D32" t="str">
            <v>Germander Park School</v>
          </cell>
          <cell r="E32">
            <v>82</v>
          </cell>
          <cell r="F32">
            <v>82</v>
          </cell>
          <cell r="G32">
            <v>0</v>
          </cell>
          <cell r="H32">
            <v>268201.058793629</v>
          </cell>
          <cell r="I32">
            <v>0</v>
          </cell>
          <cell r="J32">
            <v>0</v>
          </cell>
          <cell r="K32">
            <v>14503.682999999986</v>
          </cell>
          <cell r="L32">
            <v>0</v>
          </cell>
          <cell r="M32">
            <v>18206.750999999982</v>
          </cell>
          <cell r="N32">
            <v>0</v>
          </cell>
          <cell r="O32">
            <v>16067.200599999993</v>
          </cell>
          <cell r="P32">
            <v>2221.8407999999999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25082.330473684193</v>
          </cell>
          <cell r="AB32">
            <v>0</v>
          </cell>
          <cell r="AC32">
            <v>0</v>
          </cell>
          <cell r="AD32">
            <v>25013.117949238287</v>
          </cell>
          <cell r="AE32">
            <v>0</v>
          </cell>
          <cell r="AF32">
            <v>0</v>
          </cell>
          <cell r="AG32">
            <v>0</v>
          </cell>
          <cell r="AH32">
            <v>121300</v>
          </cell>
          <cell r="AI32">
            <v>0</v>
          </cell>
          <cell r="AJ32">
            <v>0</v>
          </cell>
          <cell r="AK32">
            <v>0</v>
          </cell>
          <cell r="AL32">
            <v>3614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268201.058793629</v>
          </cell>
          <cell r="AV32">
            <v>101094.92382292243</v>
          </cell>
          <cell r="AW32">
            <v>124914</v>
          </cell>
          <cell r="AX32">
            <v>37256.363217887141</v>
          </cell>
          <cell r="AY32">
            <v>494209.98261655145</v>
          </cell>
          <cell r="AZ32">
            <v>490595.98261655145</v>
          </cell>
          <cell r="BA32">
            <v>4265</v>
          </cell>
          <cell r="BB32">
            <v>349730</v>
          </cell>
          <cell r="BC32">
            <v>0</v>
          </cell>
          <cell r="BD32">
            <v>0</v>
          </cell>
          <cell r="BE32">
            <v>494209.98261655145</v>
          </cell>
          <cell r="BF32">
            <v>494209.9826165514</v>
          </cell>
          <cell r="BG32">
            <v>0</v>
          </cell>
          <cell r="BH32">
            <v>353344</v>
          </cell>
          <cell r="BI32">
            <v>228430</v>
          </cell>
          <cell r="BJ32">
            <v>369295.98261655145</v>
          </cell>
          <cell r="BK32">
            <v>4503.6095441042862</v>
          </cell>
          <cell r="BL32">
            <v>4639.1866076190481</v>
          </cell>
          <cell r="BM32">
            <v>-2.9224317748309674E-2</v>
          </cell>
          <cell r="BN32">
            <v>3.4224317748309675E-2</v>
          </cell>
          <cell r="BO32">
            <v>13019.385717334286</v>
          </cell>
          <cell r="BP32">
            <v>507229.36833388574</v>
          </cell>
          <cell r="BQ32">
            <v>6141.6508333400698</v>
          </cell>
          <cell r="BR32" t="str">
            <v>Y</v>
          </cell>
          <cell r="BS32">
            <v>6185.724004071777</v>
          </cell>
          <cell r="BT32">
            <v>6.1226594651200061E-2</v>
          </cell>
          <cell r="BU32">
            <v>-1726.940049</v>
          </cell>
        </row>
        <row r="33">
          <cell r="C33">
            <v>8262320</v>
          </cell>
          <cell r="D33" t="str">
            <v>The Willows School and Early Years Centre</v>
          </cell>
          <cell r="E33">
            <v>121</v>
          </cell>
          <cell r="F33">
            <v>121</v>
          </cell>
          <cell r="G33">
            <v>0</v>
          </cell>
          <cell r="H33">
            <v>395760.09895157447</v>
          </cell>
          <cell r="I33">
            <v>0</v>
          </cell>
          <cell r="J33">
            <v>0</v>
          </cell>
          <cell r="K33">
            <v>24172.805000000015</v>
          </cell>
          <cell r="L33">
            <v>0</v>
          </cell>
          <cell r="M33">
            <v>30344.585000000017</v>
          </cell>
          <cell r="N33">
            <v>0</v>
          </cell>
          <cell r="O33">
            <v>17424.99219999999</v>
          </cell>
          <cell r="P33">
            <v>1944.1107000000004</v>
          </cell>
          <cell r="Q33">
            <v>9936.5657999999912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31964.677250000026</v>
          </cell>
          <cell r="AB33">
            <v>0</v>
          </cell>
          <cell r="AC33">
            <v>0</v>
          </cell>
          <cell r="AD33">
            <v>36909.600876315031</v>
          </cell>
          <cell r="AE33">
            <v>0</v>
          </cell>
          <cell r="AF33">
            <v>0</v>
          </cell>
          <cell r="AG33">
            <v>0</v>
          </cell>
          <cell r="AH33">
            <v>121300</v>
          </cell>
          <cell r="AI33">
            <v>0</v>
          </cell>
          <cell r="AJ33">
            <v>0</v>
          </cell>
          <cell r="AK33">
            <v>0</v>
          </cell>
          <cell r="AL33">
            <v>28380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395760.09895157447</v>
          </cell>
          <cell r="AV33">
            <v>152697.33682631509</v>
          </cell>
          <cell r="AW33">
            <v>149680</v>
          </cell>
          <cell r="AX33">
            <v>57268.945284931047</v>
          </cell>
          <cell r="AY33">
            <v>698137.43577788956</v>
          </cell>
          <cell r="AZ33">
            <v>669757.43577788956</v>
          </cell>
          <cell r="BA33">
            <v>4265</v>
          </cell>
          <cell r="BB33">
            <v>516065</v>
          </cell>
          <cell r="BC33">
            <v>0</v>
          </cell>
          <cell r="BD33">
            <v>0</v>
          </cell>
          <cell r="BE33">
            <v>698137.43577788956</v>
          </cell>
          <cell r="BF33">
            <v>698137.43577788956</v>
          </cell>
          <cell r="BG33">
            <v>0</v>
          </cell>
          <cell r="BH33">
            <v>544445</v>
          </cell>
          <cell r="BI33">
            <v>394765</v>
          </cell>
          <cell r="BJ33">
            <v>548457.43577788956</v>
          </cell>
          <cell r="BK33">
            <v>4532.7060808090046</v>
          </cell>
          <cell r="BL33">
            <v>4442.9648647058821</v>
          </cell>
          <cell r="BM33">
            <v>2.0198497813028113E-2</v>
          </cell>
          <cell r="BN33">
            <v>0</v>
          </cell>
          <cell r="BO33">
            <v>0</v>
          </cell>
          <cell r="BP33">
            <v>698137.43577788956</v>
          </cell>
          <cell r="BQ33">
            <v>5535.1854196519798</v>
          </cell>
          <cell r="BR33" t="str">
            <v>Y</v>
          </cell>
          <cell r="BS33">
            <v>5769.7308741974348</v>
          </cell>
          <cell r="BT33">
            <v>1.2094991133307254E-2</v>
          </cell>
          <cell r="BU33">
            <v>-2548.2895844999998</v>
          </cell>
        </row>
        <row r="34">
          <cell r="C34">
            <v>8262322</v>
          </cell>
          <cell r="D34" t="str">
            <v>Priory Common School</v>
          </cell>
          <cell r="E34">
            <v>114</v>
          </cell>
          <cell r="F34">
            <v>114</v>
          </cell>
          <cell r="G34">
            <v>0</v>
          </cell>
          <cell r="H34">
            <v>372864.88661553297</v>
          </cell>
          <cell r="I34">
            <v>0</v>
          </cell>
          <cell r="J34">
            <v>0</v>
          </cell>
          <cell r="K34">
            <v>13053.314700000004</v>
          </cell>
          <cell r="L34">
            <v>0</v>
          </cell>
          <cell r="M34">
            <v>16386.075900000007</v>
          </cell>
          <cell r="N34">
            <v>0</v>
          </cell>
          <cell r="O34">
            <v>3394.4789999999985</v>
          </cell>
          <cell r="P34">
            <v>9165.0932999999895</v>
          </cell>
          <cell r="Q34">
            <v>864.04919999999959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22643.792077215174</v>
          </cell>
          <cell r="AB34">
            <v>0</v>
          </cell>
          <cell r="AC34">
            <v>0</v>
          </cell>
          <cell r="AD34">
            <v>34774.334709916642</v>
          </cell>
          <cell r="AE34">
            <v>0</v>
          </cell>
          <cell r="AF34">
            <v>0</v>
          </cell>
          <cell r="AG34">
            <v>0</v>
          </cell>
          <cell r="AH34">
            <v>121300</v>
          </cell>
          <cell r="AI34">
            <v>0</v>
          </cell>
          <cell r="AJ34">
            <v>0</v>
          </cell>
          <cell r="AK34">
            <v>0</v>
          </cell>
          <cell r="AL34">
            <v>20457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372864.88661553297</v>
          </cell>
          <cell r="AV34">
            <v>100281.13888713182</v>
          </cell>
          <cell r="AW34">
            <v>141757</v>
          </cell>
          <cell r="AX34">
            <v>43187.040573282138</v>
          </cell>
          <cell r="AY34">
            <v>614903.02550266474</v>
          </cell>
          <cell r="AZ34">
            <v>594446.02550266474</v>
          </cell>
          <cell r="BA34">
            <v>4265</v>
          </cell>
          <cell r="BB34">
            <v>486210</v>
          </cell>
          <cell r="BC34">
            <v>0</v>
          </cell>
          <cell r="BD34">
            <v>0</v>
          </cell>
          <cell r="BE34">
            <v>614903.02550266474</v>
          </cell>
          <cell r="BF34">
            <v>614903.02550266474</v>
          </cell>
          <cell r="BG34">
            <v>0</v>
          </cell>
          <cell r="BH34">
            <v>506667</v>
          </cell>
          <cell r="BI34">
            <v>364910</v>
          </cell>
          <cell r="BJ34">
            <v>473146.02550266474</v>
          </cell>
          <cell r="BK34">
            <v>4150.4037324795154</v>
          </cell>
          <cell r="BL34">
            <v>4110.4609798319334</v>
          </cell>
          <cell r="BM34">
            <v>9.7173413988265473E-3</v>
          </cell>
          <cell r="BN34">
            <v>0</v>
          </cell>
          <cell r="BO34">
            <v>0</v>
          </cell>
          <cell r="BP34">
            <v>614903.02550266474</v>
          </cell>
          <cell r="BQ34">
            <v>5214.4388201988131</v>
          </cell>
          <cell r="BR34" t="str">
            <v>Y</v>
          </cell>
          <cell r="BS34">
            <v>5393.8861886198665</v>
          </cell>
          <cell r="BT34">
            <v>1.7388758221264178E-2</v>
          </cell>
          <cell r="BU34">
            <v>-2400.8678730000001</v>
          </cell>
        </row>
        <row r="35">
          <cell r="C35">
            <v>8262323</v>
          </cell>
          <cell r="D35" t="str">
            <v>Giffard Park Primary School</v>
          </cell>
          <cell r="E35">
            <v>312</v>
          </cell>
          <cell r="F35">
            <v>312</v>
          </cell>
          <cell r="G35">
            <v>0</v>
          </cell>
          <cell r="H35">
            <v>1020472.3212635639</v>
          </cell>
          <cell r="I35">
            <v>0</v>
          </cell>
          <cell r="J35">
            <v>0</v>
          </cell>
          <cell r="K35">
            <v>34325.383100000065</v>
          </cell>
          <cell r="L35">
            <v>0</v>
          </cell>
          <cell r="M35">
            <v>43089.310700000089</v>
          </cell>
          <cell r="N35">
            <v>0</v>
          </cell>
          <cell r="O35">
            <v>5883.7635999999975</v>
          </cell>
          <cell r="P35">
            <v>4443.6816000000017</v>
          </cell>
          <cell r="Q35">
            <v>1296.0738000000006</v>
          </cell>
          <cell r="R35">
            <v>1419.5094000000006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18065.779346125459</v>
          </cell>
          <cell r="AB35">
            <v>0</v>
          </cell>
          <cell r="AC35">
            <v>0</v>
          </cell>
          <cell r="AD35">
            <v>117691.41955018866</v>
          </cell>
          <cell r="AE35">
            <v>0</v>
          </cell>
          <cell r="AF35">
            <v>0</v>
          </cell>
          <cell r="AG35">
            <v>0</v>
          </cell>
          <cell r="AH35">
            <v>121300</v>
          </cell>
          <cell r="AI35">
            <v>0</v>
          </cell>
          <cell r="AJ35">
            <v>0</v>
          </cell>
          <cell r="AK35">
            <v>0</v>
          </cell>
          <cell r="AL35">
            <v>48246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1020472.3212635639</v>
          </cell>
          <cell r="AV35">
            <v>226214.92109631427</v>
          </cell>
          <cell r="AW35">
            <v>169546</v>
          </cell>
          <cell r="AX35">
            <v>117486.16157913125</v>
          </cell>
          <cell r="AY35">
            <v>1416233.2423598783</v>
          </cell>
          <cell r="AZ35">
            <v>1367987.2423598783</v>
          </cell>
          <cell r="BA35">
            <v>4265</v>
          </cell>
          <cell r="BB35">
            <v>1330680</v>
          </cell>
          <cell r="BC35">
            <v>0</v>
          </cell>
          <cell r="BD35">
            <v>0</v>
          </cell>
          <cell r="BE35">
            <v>1416233.2423598783</v>
          </cell>
          <cell r="BF35">
            <v>1416233.242359878</v>
          </cell>
          <cell r="BG35">
            <v>0</v>
          </cell>
          <cell r="BH35">
            <v>1378926</v>
          </cell>
          <cell r="BI35">
            <v>1209380</v>
          </cell>
          <cell r="BJ35">
            <v>1246687.2423598783</v>
          </cell>
          <cell r="BK35">
            <v>3995.7924434611482</v>
          </cell>
          <cell r="BL35">
            <v>3862.2408844036695</v>
          </cell>
          <cell r="BM35">
            <v>3.4578775134606624E-2</v>
          </cell>
          <cell r="BN35">
            <v>0</v>
          </cell>
          <cell r="BO35">
            <v>0</v>
          </cell>
          <cell r="BP35">
            <v>1416233.2423598783</v>
          </cell>
          <cell r="BQ35">
            <v>4384.5744947431995</v>
          </cell>
          <cell r="BR35" t="str">
            <v>Y</v>
          </cell>
          <cell r="BS35">
            <v>4539.2091101278147</v>
          </cell>
          <cell r="BT35">
            <v>3.617637301059351E-2</v>
          </cell>
          <cell r="BU35">
            <v>-6570.796284</v>
          </cell>
        </row>
        <row r="36">
          <cell r="C36">
            <v>8262324</v>
          </cell>
          <cell r="D36" t="str">
            <v>Heelands School</v>
          </cell>
          <cell r="E36">
            <v>80</v>
          </cell>
          <cell r="F36">
            <v>80</v>
          </cell>
          <cell r="G36">
            <v>0</v>
          </cell>
          <cell r="H36">
            <v>261659.56955475998</v>
          </cell>
          <cell r="I36">
            <v>0</v>
          </cell>
          <cell r="J36">
            <v>0</v>
          </cell>
          <cell r="K36">
            <v>10636.0342</v>
          </cell>
          <cell r="L36">
            <v>0</v>
          </cell>
          <cell r="M36">
            <v>13351.617400000001</v>
          </cell>
          <cell r="N36">
            <v>0</v>
          </cell>
          <cell r="O36">
            <v>5431.1664000000001</v>
          </cell>
          <cell r="P36">
            <v>7498.7127</v>
          </cell>
          <cell r="Q36">
            <v>432.02459999999996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6509.1706400000003</v>
          </cell>
          <cell r="AB36">
            <v>0</v>
          </cell>
          <cell r="AC36">
            <v>0</v>
          </cell>
          <cell r="AD36">
            <v>24403.041901695888</v>
          </cell>
          <cell r="AE36">
            <v>0</v>
          </cell>
          <cell r="AF36">
            <v>0</v>
          </cell>
          <cell r="AG36">
            <v>0</v>
          </cell>
          <cell r="AH36">
            <v>121300</v>
          </cell>
          <cell r="AI36">
            <v>0</v>
          </cell>
          <cell r="AJ36">
            <v>0</v>
          </cell>
          <cell r="AK36">
            <v>0</v>
          </cell>
          <cell r="AL36">
            <v>17696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261659.56955475998</v>
          </cell>
          <cell r="AV36">
            <v>68261.767841695895</v>
          </cell>
          <cell r="AW36">
            <v>138996</v>
          </cell>
          <cell r="AX36">
            <v>32746.199460987467</v>
          </cell>
          <cell r="AY36">
            <v>468917.33739645587</v>
          </cell>
          <cell r="AZ36">
            <v>451221.33739645587</v>
          </cell>
          <cell r="BA36">
            <v>4265</v>
          </cell>
          <cell r="BB36">
            <v>341200</v>
          </cell>
          <cell r="BC36">
            <v>0</v>
          </cell>
          <cell r="BD36">
            <v>0</v>
          </cell>
          <cell r="BE36">
            <v>468917.33739645587</v>
          </cell>
          <cell r="BF36">
            <v>468917.33739645587</v>
          </cell>
          <cell r="BG36">
            <v>0</v>
          </cell>
          <cell r="BH36">
            <v>358896</v>
          </cell>
          <cell r="BI36">
            <v>219900</v>
          </cell>
          <cell r="BJ36">
            <v>329921.33739645587</v>
          </cell>
          <cell r="BK36">
            <v>4124.0167174556982</v>
          </cell>
          <cell r="BL36">
            <v>4095.1291494382026</v>
          </cell>
          <cell r="BM36">
            <v>7.0541286888250124E-3</v>
          </cell>
          <cell r="BN36">
            <v>0</v>
          </cell>
          <cell r="BO36">
            <v>0</v>
          </cell>
          <cell r="BP36">
            <v>468917.33739645587</v>
          </cell>
          <cell r="BQ36">
            <v>5640.2667174556982</v>
          </cell>
          <cell r="BR36" t="str">
            <v>Y</v>
          </cell>
          <cell r="BS36">
            <v>5861.466717455698</v>
          </cell>
          <cell r="BT36">
            <v>3.6165640459222326E-2</v>
          </cell>
          <cell r="BU36">
            <v>-1684.8195599999999</v>
          </cell>
        </row>
        <row r="37">
          <cell r="C37">
            <v>8262327</v>
          </cell>
          <cell r="D37" t="str">
            <v>Summerfield School</v>
          </cell>
          <cell r="E37">
            <v>331</v>
          </cell>
          <cell r="F37">
            <v>331</v>
          </cell>
          <cell r="G37">
            <v>0</v>
          </cell>
          <cell r="H37">
            <v>1082616.4690328194</v>
          </cell>
          <cell r="I37">
            <v>0</v>
          </cell>
          <cell r="J37">
            <v>0</v>
          </cell>
          <cell r="K37">
            <v>40610.312399999966</v>
          </cell>
          <cell r="L37">
            <v>0</v>
          </cell>
          <cell r="M37">
            <v>52192.686200000047</v>
          </cell>
          <cell r="N37">
            <v>0</v>
          </cell>
          <cell r="O37">
            <v>13125.318799999997</v>
          </cell>
          <cell r="P37">
            <v>37215.833399999996</v>
          </cell>
          <cell r="Q37">
            <v>2592.1476000000057</v>
          </cell>
          <cell r="R37">
            <v>473.16980000000046</v>
          </cell>
          <cell r="S37">
            <v>1008.0573999999995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47765.151292006762</v>
          </cell>
          <cell r="AB37">
            <v>0</v>
          </cell>
          <cell r="AC37">
            <v>0</v>
          </cell>
          <cell r="AD37">
            <v>120487.49517153023</v>
          </cell>
          <cell r="AE37">
            <v>0</v>
          </cell>
          <cell r="AF37">
            <v>16308.414335000087</v>
          </cell>
          <cell r="AG37">
            <v>0</v>
          </cell>
          <cell r="AH37">
            <v>121300</v>
          </cell>
          <cell r="AI37">
            <v>0</v>
          </cell>
          <cell r="AJ37">
            <v>0</v>
          </cell>
          <cell r="AK37">
            <v>0</v>
          </cell>
          <cell r="AL37">
            <v>45924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1082616.4690328194</v>
          </cell>
          <cell r="AV37">
            <v>331778.5863985371</v>
          </cell>
          <cell r="AW37">
            <v>167224</v>
          </cell>
          <cell r="AX37">
            <v>142980.91836193198</v>
          </cell>
          <cell r="AY37">
            <v>1581619.0554313564</v>
          </cell>
          <cell r="AZ37">
            <v>1535695.0554313564</v>
          </cell>
          <cell r="BA37">
            <v>4265</v>
          </cell>
          <cell r="BB37">
            <v>1411715</v>
          </cell>
          <cell r="BC37">
            <v>0</v>
          </cell>
          <cell r="BD37">
            <v>0</v>
          </cell>
          <cell r="BE37">
            <v>1581619.0554313564</v>
          </cell>
          <cell r="BF37">
            <v>1581619.0554313564</v>
          </cell>
          <cell r="BG37">
            <v>0</v>
          </cell>
          <cell r="BH37">
            <v>1457639</v>
          </cell>
          <cell r="BI37">
            <v>1290415</v>
          </cell>
          <cell r="BJ37">
            <v>1414395.0554313564</v>
          </cell>
          <cell r="BK37">
            <v>4273.0968442034937</v>
          </cell>
          <cell r="BL37">
            <v>4129.6174738095242</v>
          </cell>
          <cell r="BM37">
            <v>3.4743985684856038E-2</v>
          </cell>
          <cell r="BN37">
            <v>0</v>
          </cell>
          <cell r="BO37">
            <v>0</v>
          </cell>
          <cell r="BP37">
            <v>1581619.0554313564</v>
          </cell>
          <cell r="BQ37">
            <v>4639.5621010010764</v>
          </cell>
          <cell r="BR37" t="str">
            <v>Y</v>
          </cell>
          <cell r="BS37">
            <v>4778.3053034179957</v>
          </cell>
          <cell r="BT37">
            <v>3.2631792621019562E-2</v>
          </cell>
          <cell r="BU37">
            <v>-6970.9409294999996</v>
          </cell>
        </row>
        <row r="38">
          <cell r="C38">
            <v>8262330</v>
          </cell>
          <cell r="D38" t="str">
            <v>Willen Primary School</v>
          </cell>
          <cell r="E38">
            <v>374</v>
          </cell>
          <cell r="F38">
            <v>374</v>
          </cell>
          <cell r="G38">
            <v>0</v>
          </cell>
          <cell r="H38">
            <v>1223258.4876685028</v>
          </cell>
          <cell r="I38">
            <v>0</v>
          </cell>
          <cell r="J38">
            <v>0</v>
          </cell>
          <cell r="K38">
            <v>27073.54160000007</v>
          </cell>
          <cell r="L38">
            <v>0</v>
          </cell>
          <cell r="M38">
            <v>35199.718599999927</v>
          </cell>
          <cell r="N38">
            <v>0</v>
          </cell>
          <cell r="O38">
            <v>9957.1383999999634</v>
          </cell>
          <cell r="P38">
            <v>3055.0311000000047</v>
          </cell>
          <cell r="Q38">
            <v>864.04919999999981</v>
          </cell>
          <cell r="R38">
            <v>0</v>
          </cell>
          <cell r="S38">
            <v>1008.0573999999998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36885.300293333399</v>
          </cell>
          <cell r="AB38">
            <v>0</v>
          </cell>
          <cell r="AC38">
            <v>0</v>
          </cell>
          <cell r="AD38">
            <v>99010.872165124543</v>
          </cell>
          <cell r="AE38">
            <v>0</v>
          </cell>
          <cell r="AF38">
            <v>0</v>
          </cell>
          <cell r="AG38">
            <v>0</v>
          </cell>
          <cell r="AH38">
            <v>121300</v>
          </cell>
          <cell r="AI38">
            <v>0</v>
          </cell>
          <cell r="AJ38">
            <v>0</v>
          </cell>
          <cell r="AK38">
            <v>0</v>
          </cell>
          <cell r="AL38">
            <v>42312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1223258.4876685028</v>
          </cell>
          <cell r="AV38">
            <v>213053.70875845791</v>
          </cell>
          <cell r="AW38">
            <v>163612</v>
          </cell>
          <cell r="AX38">
            <v>114618.02570934864</v>
          </cell>
          <cell r="AY38">
            <v>1599924.1964269606</v>
          </cell>
          <cell r="AZ38">
            <v>1557612.1964269606</v>
          </cell>
          <cell r="BA38">
            <v>4265</v>
          </cell>
          <cell r="BB38">
            <v>1595110</v>
          </cell>
          <cell r="BC38">
            <v>37497.80357303936</v>
          </cell>
          <cell r="BD38">
            <v>0</v>
          </cell>
          <cell r="BE38">
            <v>1637422</v>
          </cell>
          <cell r="BF38">
            <v>1637422.0000000005</v>
          </cell>
          <cell r="BG38">
            <v>0</v>
          </cell>
          <cell r="BH38">
            <v>1637422</v>
          </cell>
          <cell r="BI38">
            <v>1473810</v>
          </cell>
          <cell r="BJ38">
            <v>1473810</v>
          </cell>
          <cell r="BK38">
            <v>3940.6684491978608</v>
          </cell>
          <cell r="BL38">
            <v>3847.6712328767121</v>
          </cell>
          <cell r="BM38">
            <v>2.4169740784120819E-2</v>
          </cell>
          <cell r="BN38">
            <v>0</v>
          </cell>
          <cell r="BO38">
            <v>0</v>
          </cell>
          <cell r="BP38">
            <v>1637422</v>
          </cell>
          <cell r="BQ38">
            <v>4265</v>
          </cell>
          <cell r="BR38" t="str">
            <v>Y</v>
          </cell>
          <cell r="BS38">
            <v>4378.1336898395721</v>
          </cell>
          <cell r="BT38">
            <v>1.9136841294227214E-2</v>
          </cell>
          <cell r="BU38">
            <v>-7876.5314429999999</v>
          </cell>
        </row>
        <row r="39">
          <cell r="C39">
            <v>8262336</v>
          </cell>
          <cell r="D39" t="str">
            <v>Caroline Haslett Primary School</v>
          </cell>
          <cell r="E39">
            <v>420</v>
          </cell>
          <cell r="F39">
            <v>420</v>
          </cell>
          <cell r="G39">
            <v>0</v>
          </cell>
          <cell r="H39">
            <v>1373712.7401624899</v>
          </cell>
          <cell r="I39">
            <v>0</v>
          </cell>
          <cell r="J39">
            <v>0</v>
          </cell>
          <cell r="K39">
            <v>34325.383099999992</v>
          </cell>
          <cell r="L39">
            <v>0</v>
          </cell>
          <cell r="M39">
            <v>44909.985799999959</v>
          </cell>
          <cell r="N39">
            <v>0</v>
          </cell>
          <cell r="O39">
            <v>1131.4929999999995</v>
          </cell>
          <cell r="P39">
            <v>1666.3806000000016</v>
          </cell>
          <cell r="Q39">
            <v>0</v>
          </cell>
          <cell r="R39">
            <v>473.16979999999973</v>
          </cell>
          <cell r="S39">
            <v>504.02869999999973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40004.277891666694</v>
          </cell>
          <cell r="AB39">
            <v>0</v>
          </cell>
          <cell r="AC39">
            <v>0</v>
          </cell>
          <cell r="AD39">
            <v>99032.381879999972</v>
          </cell>
          <cell r="AE39">
            <v>0</v>
          </cell>
          <cell r="AF39">
            <v>0</v>
          </cell>
          <cell r="AG39">
            <v>0</v>
          </cell>
          <cell r="AH39">
            <v>121300</v>
          </cell>
          <cell r="AI39">
            <v>0</v>
          </cell>
          <cell r="AJ39">
            <v>0</v>
          </cell>
          <cell r="AK39">
            <v>0</v>
          </cell>
          <cell r="AL39">
            <v>39216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1373712.7401624899</v>
          </cell>
          <cell r="AV39">
            <v>222047.10077166662</v>
          </cell>
          <cell r="AW39">
            <v>160516</v>
          </cell>
          <cell r="AX39">
            <v>119039.58531509957</v>
          </cell>
          <cell r="AY39">
            <v>1756275.8409341564</v>
          </cell>
          <cell r="AZ39">
            <v>1717059.8409341564</v>
          </cell>
          <cell r="BA39">
            <v>4265</v>
          </cell>
          <cell r="BB39">
            <v>1791300</v>
          </cell>
          <cell r="BC39">
            <v>74240.15906584356</v>
          </cell>
          <cell r="BD39">
            <v>0</v>
          </cell>
          <cell r="BE39">
            <v>1830516</v>
          </cell>
          <cell r="BF39">
            <v>1830516</v>
          </cell>
          <cell r="BG39">
            <v>0</v>
          </cell>
          <cell r="BH39">
            <v>1830516</v>
          </cell>
          <cell r="BI39">
            <v>1670000</v>
          </cell>
          <cell r="BJ39">
            <v>1670000</v>
          </cell>
          <cell r="BK39">
            <v>3976.1904761904761</v>
          </cell>
          <cell r="BL39">
            <v>3889.8086124401916</v>
          </cell>
          <cell r="BM39">
            <v>2.2207227233242883E-2</v>
          </cell>
          <cell r="BN39">
            <v>0</v>
          </cell>
          <cell r="BO39">
            <v>0</v>
          </cell>
          <cell r="BP39">
            <v>1830516</v>
          </cell>
          <cell r="BQ39">
            <v>4265</v>
          </cell>
          <cell r="BR39" t="str">
            <v>Y</v>
          </cell>
          <cell r="BS39">
            <v>4358.3714285714286</v>
          </cell>
          <cell r="BT39">
            <v>1.9784006515053854E-2</v>
          </cell>
          <cell r="BU39">
            <v>-8845.3026900000004</v>
          </cell>
        </row>
        <row r="40">
          <cell r="C40">
            <v>8262337</v>
          </cell>
          <cell r="D40" t="str">
            <v>Green Park School</v>
          </cell>
          <cell r="E40">
            <v>299</v>
          </cell>
          <cell r="F40">
            <v>299</v>
          </cell>
          <cell r="G40">
            <v>0</v>
          </cell>
          <cell r="H40">
            <v>977952.6412109154</v>
          </cell>
          <cell r="I40">
            <v>0</v>
          </cell>
          <cell r="J40">
            <v>0</v>
          </cell>
          <cell r="K40">
            <v>21272.068400000069</v>
          </cell>
          <cell r="L40">
            <v>0</v>
          </cell>
          <cell r="M40">
            <v>29130.801599999966</v>
          </cell>
          <cell r="N40">
            <v>0</v>
          </cell>
          <cell r="O40">
            <v>452.59719999999993</v>
          </cell>
          <cell r="P40">
            <v>277.73009999999994</v>
          </cell>
          <cell r="Q40">
            <v>1296.0737999999983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5969.2537459923587</v>
          </cell>
          <cell r="AB40">
            <v>0</v>
          </cell>
          <cell r="AC40">
            <v>0</v>
          </cell>
          <cell r="AD40">
            <v>94426.836615849053</v>
          </cell>
          <cell r="AE40">
            <v>0</v>
          </cell>
          <cell r="AF40">
            <v>0</v>
          </cell>
          <cell r="AG40">
            <v>0</v>
          </cell>
          <cell r="AH40">
            <v>121300</v>
          </cell>
          <cell r="AI40">
            <v>0</v>
          </cell>
          <cell r="AJ40">
            <v>0</v>
          </cell>
          <cell r="AK40">
            <v>0</v>
          </cell>
          <cell r="AL40">
            <v>6811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977952.6412109154</v>
          </cell>
          <cell r="AV40">
            <v>152825.36146184144</v>
          </cell>
          <cell r="AW40">
            <v>128111</v>
          </cell>
          <cell r="AX40">
            <v>94491.173352885671</v>
          </cell>
          <cell r="AY40">
            <v>1258889.0026727568</v>
          </cell>
          <cell r="AZ40">
            <v>1252078.0026727568</v>
          </cell>
          <cell r="BA40">
            <v>4265</v>
          </cell>
          <cell r="BB40">
            <v>1275235</v>
          </cell>
          <cell r="BC40">
            <v>23156.997327243211</v>
          </cell>
          <cell r="BD40">
            <v>0</v>
          </cell>
          <cell r="BE40">
            <v>1282046</v>
          </cell>
          <cell r="BF40">
            <v>1282046.0000000002</v>
          </cell>
          <cell r="BG40">
            <v>0</v>
          </cell>
          <cell r="BH40">
            <v>1282046</v>
          </cell>
          <cell r="BI40">
            <v>1153935</v>
          </cell>
          <cell r="BJ40">
            <v>1153935</v>
          </cell>
          <cell r="BK40">
            <v>3859.3143812709031</v>
          </cell>
          <cell r="BL40">
            <v>3788.7096774193546</v>
          </cell>
          <cell r="BM40">
            <v>1.8635554017862949E-2</v>
          </cell>
          <cell r="BN40">
            <v>0</v>
          </cell>
          <cell r="BO40">
            <v>0</v>
          </cell>
          <cell r="BP40">
            <v>1282046</v>
          </cell>
          <cell r="BQ40">
            <v>4265</v>
          </cell>
          <cell r="BR40" t="str">
            <v>Y</v>
          </cell>
          <cell r="BS40">
            <v>4287.7792642140466</v>
          </cell>
          <cell r="BT40">
            <v>2.0420963669395276E-2</v>
          </cell>
          <cell r="BU40">
            <v>-6297.0131055000002</v>
          </cell>
        </row>
        <row r="41">
          <cell r="C41">
            <v>8262346</v>
          </cell>
          <cell r="D41" t="str">
            <v>Cedars Primary School</v>
          </cell>
          <cell r="E41">
            <v>264</v>
          </cell>
          <cell r="F41">
            <v>264</v>
          </cell>
          <cell r="G41">
            <v>0</v>
          </cell>
          <cell r="H41">
            <v>863476.57953070791</v>
          </cell>
          <cell r="I41">
            <v>0</v>
          </cell>
          <cell r="J41">
            <v>0</v>
          </cell>
          <cell r="K41">
            <v>19338.244000000061</v>
          </cell>
          <cell r="L41">
            <v>0</v>
          </cell>
          <cell r="M41">
            <v>24882.559699999954</v>
          </cell>
          <cell r="N41">
            <v>0</v>
          </cell>
          <cell r="O41">
            <v>0</v>
          </cell>
          <cell r="P41">
            <v>277.73010000000016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9179.599620512814</v>
          </cell>
          <cell r="AB41">
            <v>0</v>
          </cell>
          <cell r="AC41">
            <v>0</v>
          </cell>
          <cell r="AD41">
            <v>66648.521614479629</v>
          </cell>
          <cell r="AE41">
            <v>0</v>
          </cell>
          <cell r="AF41">
            <v>0</v>
          </cell>
          <cell r="AG41">
            <v>0</v>
          </cell>
          <cell r="AH41">
            <v>121300</v>
          </cell>
          <cell r="AI41">
            <v>0</v>
          </cell>
          <cell r="AJ41">
            <v>0</v>
          </cell>
          <cell r="AK41">
            <v>0</v>
          </cell>
          <cell r="AL41">
            <v>21712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863476.57953070791</v>
          </cell>
          <cell r="AV41">
            <v>120326.65503499247</v>
          </cell>
          <cell r="AW41">
            <v>143012</v>
          </cell>
          <cell r="AX41">
            <v>74833.00762503373</v>
          </cell>
          <cell r="AY41">
            <v>1126815.2345657004</v>
          </cell>
          <cell r="AZ41">
            <v>1105103.2345657004</v>
          </cell>
          <cell r="BA41">
            <v>4265</v>
          </cell>
          <cell r="BB41">
            <v>1125960</v>
          </cell>
          <cell r="BC41">
            <v>20856.765434299596</v>
          </cell>
          <cell r="BD41">
            <v>0</v>
          </cell>
          <cell r="BE41">
            <v>1147672</v>
          </cell>
          <cell r="BF41">
            <v>1147672</v>
          </cell>
          <cell r="BG41">
            <v>0</v>
          </cell>
          <cell r="BH41">
            <v>1147672</v>
          </cell>
          <cell r="BI41">
            <v>1004660</v>
          </cell>
          <cell r="BJ41">
            <v>1004660</v>
          </cell>
          <cell r="BK41">
            <v>3805.530303030303</v>
          </cell>
          <cell r="BL41">
            <v>3742.0938628158847</v>
          </cell>
          <cell r="BM41">
            <v>1.6952124275868136E-2</v>
          </cell>
          <cell r="BN41">
            <v>0</v>
          </cell>
          <cell r="BO41">
            <v>0</v>
          </cell>
          <cell r="BP41">
            <v>1147672</v>
          </cell>
          <cell r="BQ41">
            <v>4265</v>
          </cell>
          <cell r="BR41" t="str">
            <v>Y</v>
          </cell>
          <cell r="BS41">
            <v>4347.242424242424</v>
          </cell>
          <cell r="BT41">
            <v>2.0867019151990185E-2</v>
          </cell>
          <cell r="BU41">
            <v>-5559.9045479999995</v>
          </cell>
        </row>
        <row r="42">
          <cell r="C42">
            <v>8262347</v>
          </cell>
          <cell r="D42" t="str">
            <v>Glastonbury Thorn School</v>
          </cell>
          <cell r="E42">
            <v>178</v>
          </cell>
          <cell r="F42">
            <v>178</v>
          </cell>
          <cell r="G42">
            <v>0</v>
          </cell>
          <cell r="H42">
            <v>582192.54225934099</v>
          </cell>
          <cell r="I42">
            <v>0</v>
          </cell>
          <cell r="J42">
            <v>0</v>
          </cell>
          <cell r="K42">
            <v>8218.7537000000011</v>
          </cell>
          <cell r="L42">
            <v>0</v>
          </cell>
          <cell r="M42">
            <v>10317.158900000002</v>
          </cell>
          <cell r="N42">
            <v>0</v>
          </cell>
          <cell r="O42">
            <v>905.19440000000202</v>
          </cell>
          <cell r="P42">
            <v>1944.1106999999993</v>
          </cell>
          <cell r="Q42">
            <v>1728.0984000000037</v>
          </cell>
          <cell r="R42">
            <v>0</v>
          </cell>
          <cell r="S42">
            <v>504.02870000000019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32437.498361864375</v>
          </cell>
          <cell r="AB42">
            <v>0</v>
          </cell>
          <cell r="AC42">
            <v>0</v>
          </cell>
          <cell r="AD42">
            <v>54296.768231273345</v>
          </cell>
          <cell r="AE42">
            <v>0</v>
          </cell>
          <cell r="AF42">
            <v>0</v>
          </cell>
          <cell r="AG42">
            <v>0</v>
          </cell>
          <cell r="AH42">
            <v>121300</v>
          </cell>
          <cell r="AI42">
            <v>0</v>
          </cell>
          <cell r="AJ42">
            <v>0</v>
          </cell>
          <cell r="AK42">
            <v>0</v>
          </cell>
          <cell r="AL42">
            <v>5986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582192.54225934099</v>
          </cell>
          <cell r="AV42">
            <v>110351.61139313772</v>
          </cell>
          <cell r="AW42">
            <v>127286</v>
          </cell>
          <cell r="AX42">
            <v>54801.009769072116</v>
          </cell>
          <cell r="AY42">
            <v>819830.15365247871</v>
          </cell>
          <cell r="AZ42">
            <v>813844.15365247871</v>
          </cell>
          <cell r="BA42">
            <v>4265</v>
          </cell>
          <cell r="BB42">
            <v>759170</v>
          </cell>
          <cell r="BC42">
            <v>0</v>
          </cell>
          <cell r="BD42">
            <v>0</v>
          </cell>
          <cell r="BE42">
            <v>819830.15365247871</v>
          </cell>
          <cell r="BF42">
            <v>819830.15365247882</v>
          </cell>
          <cell r="BG42">
            <v>0</v>
          </cell>
          <cell r="BH42">
            <v>765156</v>
          </cell>
          <cell r="BI42">
            <v>637870</v>
          </cell>
          <cell r="BJ42">
            <v>692544.15365247871</v>
          </cell>
          <cell r="BK42">
            <v>3890.6974924296555</v>
          </cell>
          <cell r="BL42">
            <v>3756.3398627551019</v>
          </cell>
          <cell r="BM42">
            <v>3.5768230400752006E-2</v>
          </cell>
          <cell r="BN42">
            <v>0</v>
          </cell>
          <cell r="BO42">
            <v>0</v>
          </cell>
          <cell r="BP42">
            <v>819830.15365247871</v>
          </cell>
          <cell r="BQ42">
            <v>4572.1581665869589</v>
          </cell>
          <cell r="BR42" t="str">
            <v>Y</v>
          </cell>
          <cell r="BS42">
            <v>4605.7873800701054</v>
          </cell>
          <cell r="BT42">
            <v>4.5401753687113411E-2</v>
          </cell>
          <cell r="BU42">
            <v>-3748.7235209999999</v>
          </cell>
        </row>
        <row r="43">
          <cell r="C43">
            <v>8262348</v>
          </cell>
          <cell r="D43" t="str">
            <v>Abbeys Primary School</v>
          </cell>
          <cell r="E43">
            <v>258</v>
          </cell>
          <cell r="F43">
            <v>258</v>
          </cell>
          <cell r="G43">
            <v>0</v>
          </cell>
          <cell r="H43">
            <v>843852.11181410099</v>
          </cell>
          <cell r="I43">
            <v>0</v>
          </cell>
          <cell r="J43">
            <v>0</v>
          </cell>
          <cell r="K43">
            <v>34325.383099999948</v>
          </cell>
          <cell r="L43">
            <v>0</v>
          </cell>
          <cell r="M43">
            <v>44909.98580000006</v>
          </cell>
          <cell r="N43">
            <v>0</v>
          </cell>
          <cell r="O43">
            <v>3634.8662287937741</v>
          </cell>
          <cell r="P43">
            <v>30390.373043579762</v>
          </cell>
          <cell r="Q43">
            <v>2602.2337774319035</v>
          </cell>
          <cell r="R43">
            <v>1425.0327828793818</v>
          </cell>
          <cell r="S43">
            <v>3541.929308171204</v>
          </cell>
          <cell r="T43">
            <v>660.88476887159572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20681.847600000056</v>
          </cell>
          <cell r="AB43">
            <v>0</v>
          </cell>
          <cell r="AC43">
            <v>0</v>
          </cell>
          <cell r="AD43">
            <v>75333.879663768108</v>
          </cell>
          <cell r="AE43">
            <v>0</v>
          </cell>
          <cell r="AF43">
            <v>1446.2537800000121</v>
          </cell>
          <cell r="AG43">
            <v>0</v>
          </cell>
          <cell r="AH43">
            <v>121300</v>
          </cell>
          <cell r="AI43">
            <v>0</v>
          </cell>
          <cell r="AJ43">
            <v>0</v>
          </cell>
          <cell r="AK43">
            <v>0</v>
          </cell>
          <cell r="AL43">
            <v>26832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843852.11181410099</v>
          </cell>
          <cell r="AV43">
            <v>218952.66985349578</v>
          </cell>
          <cell r="AW43">
            <v>148132</v>
          </cell>
          <cell r="AX43">
            <v>104022.97565391249</v>
          </cell>
          <cell r="AY43">
            <v>1210936.7816675967</v>
          </cell>
          <cell r="AZ43">
            <v>1184104.7816675967</v>
          </cell>
          <cell r="BA43">
            <v>4265</v>
          </cell>
          <cell r="BB43">
            <v>1100370</v>
          </cell>
          <cell r="BC43">
            <v>0</v>
          </cell>
          <cell r="BD43">
            <v>0</v>
          </cell>
          <cell r="BE43">
            <v>1210936.7816675967</v>
          </cell>
          <cell r="BF43">
            <v>1210936.7816675967</v>
          </cell>
          <cell r="BG43">
            <v>0</v>
          </cell>
          <cell r="BH43">
            <v>1127202</v>
          </cell>
          <cell r="BI43">
            <v>979070</v>
          </cell>
          <cell r="BJ43">
            <v>1062804.7816675967</v>
          </cell>
          <cell r="BK43">
            <v>4119.3983785565761</v>
          </cell>
          <cell r="BL43">
            <v>4003.4572053956831</v>
          </cell>
          <cell r="BM43">
            <v>2.8960262895937179E-2</v>
          </cell>
          <cell r="BN43">
            <v>0</v>
          </cell>
          <cell r="BO43">
            <v>0</v>
          </cell>
          <cell r="BP43">
            <v>1210936.7816675967</v>
          </cell>
          <cell r="BQ43">
            <v>4589.5534173162659</v>
          </cell>
          <cell r="BR43" t="str">
            <v>Y</v>
          </cell>
          <cell r="BS43">
            <v>4693.5534173162659</v>
          </cell>
          <cell r="BT43">
            <v>3.4664170953328632E-2</v>
          </cell>
          <cell r="BU43">
            <v>-5433.5430809999998</v>
          </cell>
        </row>
        <row r="44">
          <cell r="C44">
            <v>8262351</v>
          </cell>
          <cell r="D44" t="str">
            <v>Drayton Park School</v>
          </cell>
          <cell r="E44">
            <v>310</v>
          </cell>
          <cell r="F44">
            <v>310</v>
          </cell>
          <cell r="G44">
            <v>0</v>
          </cell>
          <cell r="H44">
            <v>1013930.8320246949</v>
          </cell>
          <cell r="I44">
            <v>0</v>
          </cell>
          <cell r="J44">
            <v>0</v>
          </cell>
          <cell r="K44">
            <v>61882.380800000057</v>
          </cell>
          <cell r="L44">
            <v>0</v>
          </cell>
          <cell r="M44">
            <v>80109.704399999944</v>
          </cell>
          <cell r="N44">
            <v>0</v>
          </cell>
          <cell r="O44">
            <v>6129.8358640776678</v>
          </cell>
          <cell r="P44">
            <v>12538.300631067958</v>
          </cell>
          <cell r="Q44">
            <v>20804.291417475768</v>
          </cell>
          <cell r="R44">
            <v>0</v>
          </cell>
          <cell r="S44">
            <v>24271.673320388392</v>
          </cell>
          <cell r="T44">
            <v>78593.989799352697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16134.138313432826</v>
          </cell>
          <cell r="AB44">
            <v>0</v>
          </cell>
          <cell r="AC44">
            <v>0</v>
          </cell>
          <cell r="AD44">
            <v>117717.07290039839</v>
          </cell>
          <cell r="AE44">
            <v>0</v>
          </cell>
          <cell r="AF44">
            <v>7040.9723500000055</v>
          </cell>
          <cell r="AG44">
            <v>0</v>
          </cell>
          <cell r="AH44">
            <v>121300</v>
          </cell>
          <cell r="AI44">
            <v>0</v>
          </cell>
          <cell r="AJ44">
            <v>0</v>
          </cell>
          <cell r="AK44">
            <v>0</v>
          </cell>
          <cell r="AL44">
            <v>38184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1013930.8320246949</v>
          </cell>
          <cell r="AV44">
            <v>425222.35979619366</v>
          </cell>
          <cell r="AW44">
            <v>159484</v>
          </cell>
          <cell r="AX44">
            <v>188334.81554873817</v>
          </cell>
          <cell r="AY44">
            <v>1598637.1918208885</v>
          </cell>
          <cell r="AZ44">
            <v>1560453.1918208885</v>
          </cell>
          <cell r="BA44">
            <v>4265</v>
          </cell>
          <cell r="BB44">
            <v>1322150</v>
          </cell>
          <cell r="BC44">
            <v>0</v>
          </cell>
          <cell r="BD44">
            <v>0</v>
          </cell>
          <cell r="BE44">
            <v>1598637.1918208885</v>
          </cell>
          <cell r="BF44">
            <v>1598637.1918208885</v>
          </cell>
          <cell r="BG44">
            <v>0</v>
          </cell>
          <cell r="BH44">
            <v>1360334</v>
          </cell>
          <cell r="BI44">
            <v>1200850</v>
          </cell>
          <cell r="BJ44">
            <v>1439153.1918208885</v>
          </cell>
          <cell r="BK44">
            <v>4642.4296510351242</v>
          </cell>
          <cell r="BL44">
            <v>4506.9522003378379</v>
          </cell>
          <cell r="BM44">
            <v>3.005965998200091E-2</v>
          </cell>
          <cell r="BN44">
            <v>0</v>
          </cell>
          <cell r="BO44">
            <v>0</v>
          </cell>
          <cell r="BP44">
            <v>1598637.1918208885</v>
          </cell>
          <cell r="BQ44">
            <v>5033.71997361577</v>
          </cell>
          <cell r="BR44" t="str">
            <v>Y</v>
          </cell>
          <cell r="BS44">
            <v>5156.8941671641569</v>
          </cell>
          <cell r="BT44">
            <v>2.2027385541258715E-2</v>
          </cell>
          <cell r="BU44">
            <v>-6528.6757950000001</v>
          </cell>
        </row>
        <row r="45">
          <cell r="C45">
            <v>8262353</v>
          </cell>
          <cell r="D45" t="str">
            <v>Emerson Valley School</v>
          </cell>
          <cell r="E45">
            <v>438</v>
          </cell>
          <cell r="F45">
            <v>438</v>
          </cell>
          <cell r="G45">
            <v>0</v>
          </cell>
          <cell r="H45">
            <v>1432586.1433123108</v>
          </cell>
          <cell r="I45">
            <v>0</v>
          </cell>
          <cell r="J45">
            <v>0</v>
          </cell>
          <cell r="K45">
            <v>39643.400199999975</v>
          </cell>
          <cell r="L45">
            <v>0</v>
          </cell>
          <cell r="M45">
            <v>58868.494900000034</v>
          </cell>
          <cell r="N45">
            <v>0</v>
          </cell>
          <cell r="O45">
            <v>3182.7133376146826</v>
          </cell>
          <cell r="P45">
            <v>4464.065460550456</v>
          </cell>
          <cell r="Q45">
            <v>3472.0509137614654</v>
          </cell>
          <cell r="R45">
            <v>950.6806073394489</v>
          </cell>
          <cell r="S45">
            <v>1519.0222747706423</v>
          </cell>
          <cell r="T45">
            <v>661.34303119266167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23247.037999999997</v>
          </cell>
          <cell r="AB45">
            <v>0</v>
          </cell>
          <cell r="AC45">
            <v>0</v>
          </cell>
          <cell r="AD45">
            <v>120483.35868790034</v>
          </cell>
          <cell r="AE45">
            <v>0</v>
          </cell>
          <cell r="AF45">
            <v>14005.826080000013</v>
          </cell>
          <cell r="AG45">
            <v>0</v>
          </cell>
          <cell r="AH45">
            <v>121300</v>
          </cell>
          <cell r="AI45">
            <v>0</v>
          </cell>
          <cell r="AJ45">
            <v>0</v>
          </cell>
          <cell r="AK45">
            <v>0</v>
          </cell>
          <cell r="AL45">
            <v>60888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1432586.1433123108</v>
          </cell>
          <cell r="AV45">
            <v>270497.99349312973</v>
          </cell>
          <cell r="AW45">
            <v>182188</v>
          </cell>
          <cell r="AX45">
            <v>140045.44736715878</v>
          </cell>
          <cell r="AY45">
            <v>1885272.1368054405</v>
          </cell>
          <cell r="AZ45">
            <v>1824384.1368054405</v>
          </cell>
          <cell r="BA45">
            <v>4265</v>
          </cell>
          <cell r="BB45">
            <v>1868070</v>
          </cell>
          <cell r="BC45">
            <v>43685.863194559468</v>
          </cell>
          <cell r="BD45">
            <v>0</v>
          </cell>
          <cell r="BE45">
            <v>1928958</v>
          </cell>
          <cell r="BF45">
            <v>1928957.9999999995</v>
          </cell>
          <cell r="BG45">
            <v>0</v>
          </cell>
          <cell r="BH45">
            <v>1928958</v>
          </cell>
          <cell r="BI45">
            <v>1746770</v>
          </cell>
          <cell r="BJ45">
            <v>1746770</v>
          </cell>
          <cell r="BK45">
            <v>3988.0593607305937</v>
          </cell>
          <cell r="BL45">
            <v>3911.6371681415931</v>
          </cell>
          <cell r="BM45">
            <v>1.9537137342753225E-2</v>
          </cell>
          <cell r="BN45">
            <v>0</v>
          </cell>
          <cell r="BO45">
            <v>0</v>
          </cell>
          <cell r="BP45">
            <v>1928958</v>
          </cell>
          <cell r="BQ45">
            <v>4265</v>
          </cell>
          <cell r="BR45" t="str">
            <v>Y</v>
          </cell>
          <cell r="BS45">
            <v>4404.0136986301368</v>
          </cell>
          <cell r="BT45">
            <v>2.0697978811321294E-2</v>
          </cell>
          <cell r="BU45">
            <v>-9224.3870910000005</v>
          </cell>
        </row>
        <row r="46">
          <cell r="C46">
            <v>8262506</v>
          </cell>
          <cell r="D46" t="str">
            <v>Loughton Manor First School</v>
          </cell>
          <cell r="E46">
            <v>180</v>
          </cell>
          <cell r="F46">
            <v>180</v>
          </cell>
          <cell r="G46">
            <v>0</v>
          </cell>
          <cell r="H46">
            <v>588734.03149820992</v>
          </cell>
          <cell r="I46">
            <v>0</v>
          </cell>
          <cell r="J46">
            <v>0</v>
          </cell>
          <cell r="K46">
            <v>10152.57810000003</v>
          </cell>
          <cell r="L46">
            <v>0</v>
          </cell>
          <cell r="M46">
            <v>12744.725700000037</v>
          </cell>
          <cell r="N46">
            <v>0</v>
          </cell>
          <cell r="O46">
            <v>452.59719999999948</v>
          </cell>
          <cell r="P46">
            <v>833.19030000000168</v>
          </cell>
          <cell r="Q46">
            <v>0</v>
          </cell>
          <cell r="R46">
            <v>0</v>
          </cell>
          <cell r="S46">
            <v>504.02870000000041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36614.084849999992</v>
          </cell>
          <cell r="AB46">
            <v>0</v>
          </cell>
          <cell r="AC46">
            <v>0</v>
          </cell>
          <cell r="AD46">
            <v>54906.844278815748</v>
          </cell>
          <cell r="AE46">
            <v>0</v>
          </cell>
          <cell r="AF46">
            <v>0</v>
          </cell>
          <cell r="AG46">
            <v>0</v>
          </cell>
          <cell r="AH46">
            <v>121300</v>
          </cell>
          <cell r="AI46">
            <v>0</v>
          </cell>
          <cell r="AJ46">
            <v>0</v>
          </cell>
          <cell r="AK46">
            <v>0</v>
          </cell>
          <cell r="AL46">
            <v>29670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588734.03149820992</v>
          </cell>
          <cell r="AV46">
            <v>116208.04912881581</v>
          </cell>
          <cell r="AW46">
            <v>150970</v>
          </cell>
          <cell r="AX46">
            <v>54740.456120971809</v>
          </cell>
          <cell r="AY46">
            <v>855912.08062702569</v>
          </cell>
          <cell r="AZ46">
            <v>826242.08062702569</v>
          </cell>
          <cell r="BA46">
            <v>4265</v>
          </cell>
          <cell r="BB46">
            <v>767700</v>
          </cell>
          <cell r="BC46">
            <v>0</v>
          </cell>
          <cell r="BD46">
            <v>0</v>
          </cell>
          <cell r="BE46">
            <v>855912.08062702569</v>
          </cell>
          <cell r="BF46">
            <v>855912.0806270258</v>
          </cell>
          <cell r="BG46">
            <v>0</v>
          </cell>
          <cell r="BH46">
            <v>797370</v>
          </cell>
          <cell r="BI46">
            <v>646400</v>
          </cell>
          <cell r="BJ46">
            <v>704942.08062702569</v>
          </cell>
          <cell r="BK46">
            <v>3916.3448923723649</v>
          </cell>
          <cell r="BL46">
            <v>3781.6451544117649</v>
          </cell>
          <cell r="BM46">
            <v>3.561934884436628E-2</v>
          </cell>
          <cell r="BN46">
            <v>0</v>
          </cell>
          <cell r="BO46">
            <v>0</v>
          </cell>
          <cell r="BP46">
            <v>855912.08062702569</v>
          </cell>
          <cell r="BQ46">
            <v>4590.2337812612541</v>
          </cell>
          <cell r="BR46" t="str">
            <v>Y</v>
          </cell>
          <cell r="BS46">
            <v>4755.0671145945871</v>
          </cell>
          <cell r="BT46">
            <v>5.1611836535932598E-2</v>
          </cell>
          <cell r="BU46">
            <v>-3790.8440099999998</v>
          </cell>
        </row>
        <row r="47">
          <cell r="C47">
            <v>8263000</v>
          </cell>
          <cell r="D47" t="str">
            <v>Cold Harbour Church of England School</v>
          </cell>
          <cell r="E47">
            <v>216</v>
          </cell>
          <cell r="F47">
            <v>216</v>
          </cell>
          <cell r="G47">
            <v>0</v>
          </cell>
          <cell r="H47">
            <v>706480.837797852</v>
          </cell>
          <cell r="I47">
            <v>0</v>
          </cell>
          <cell r="J47">
            <v>0</v>
          </cell>
          <cell r="K47">
            <v>33841.926999999996</v>
          </cell>
          <cell r="L47">
            <v>0</v>
          </cell>
          <cell r="M47">
            <v>44303.094100000009</v>
          </cell>
          <cell r="N47">
            <v>0</v>
          </cell>
          <cell r="O47">
            <v>1584.0901999999996</v>
          </cell>
          <cell r="P47">
            <v>13331.044799999985</v>
          </cell>
          <cell r="Q47">
            <v>864.04920000000016</v>
          </cell>
          <cell r="R47">
            <v>473.16980000000007</v>
          </cell>
          <cell r="S47">
            <v>504.02870000000007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15276.624971428608</v>
          </cell>
          <cell r="AB47">
            <v>0</v>
          </cell>
          <cell r="AC47">
            <v>0</v>
          </cell>
          <cell r="AD47">
            <v>102129.36016271186</v>
          </cell>
          <cell r="AE47">
            <v>0</v>
          </cell>
          <cell r="AF47">
            <v>6698.4385600000014</v>
          </cell>
          <cell r="AG47">
            <v>0</v>
          </cell>
          <cell r="AH47">
            <v>121300</v>
          </cell>
          <cell r="AI47">
            <v>0</v>
          </cell>
          <cell r="AJ47">
            <v>0</v>
          </cell>
          <cell r="AK47">
            <v>0</v>
          </cell>
          <cell r="AL47">
            <v>35088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706480.837797852</v>
          </cell>
          <cell r="AV47">
            <v>219005.82749414048</v>
          </cell>
          <cell r="AW47">
            <v>156388</v>
          </cell>
          <cell r="AX47">
            <v>99429.409223388648</v>
          </cell>
          <cell r="AY47">
            <v>1081874.6652919925</v>
          </cell>
          <cell r="AZ47">
            <v>1046786.6652919925</v>
          </cell>
          <cell r="BA47">
            <v>4265</v>
          </cell>
          <cell r="BB47">
            <v>921240</v>
          </cell>
          <cell r="BC47">
            <v>0</v>
          </cell>
          <cell r="BD47">
            <v>0</v>
          </cell>
          <cell r="BE47">
            <v>1081874.6652919925</v>
          </cell>
          <cell r="BF47">
            <v>1081874.6652919925</v>
          </cell>
          <cell r="BG47">
            <v>0</v>
          </cell>
          <cell r="BH47">
            <v>956328</v>
          </cell>
          <cell r="BI47">
            <v>799940</v>
          </cell>
          <cell r="BJ47">
            <v>925486.66529199248</v>
          </cell>
          <cell r="BK47">
            <v>4284.6604874629284</v>
          </cell>
          <cell r="BL47">
            <v>4044.3158054054056</v>
          </cell>
          <cell r="BM47">
            <v>5.9427773107206788E-2</v>
          </cell>
          <cell r="BN47">
            <v>0</v>
          </cell>
          <cell r="BO47">
            <v>0</v>
          </cell>
          <cell r="BP47">
            <v>1081874.6652919925</v>
          </cell>
          <cell r="BQ47">
            <v>4846.2345615370023</v>
          </cell>
          <cell r="BR47" t="str">
            <v>Y</v>
          </cell>
          <cell r="BS47">
            <v>5008.6790059814466</v>
          </cell>
          <cell r="BT47">
            <v>5.473268973916845E-2</v>
          </cell>
          <cell r="BU47">
            <v>-4549.0128119999999</v>
          </cell>
        </row>
        <row r="48">
          <cell r="C48">
            <v>8263003</v>
          </cell>
          <cell r="D48" t="str">
            <v>Newton Blossomville Church of England School</v>
          </cell>
          <cell r="E48">
            <v>19</v>
          </cell>
          <cell r="F48">
            <v>19</v>
          </cell>
          <cell r="G48">
            <v>0</v>
          </cell>
          <cell r="H48">
            <v>62144.147769255498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5795.7224516527731</v>
          </cell>
          <cell r="AE48">
            <v>0</v>
          </cell>
          <cell r="AF48">
            <v>0</v>
          </cell>
          <cell r="AG48">
            <v>0</v>
          </cell>
          <cell r="AH48">
            <v>121300</v>
          </cell>
          <cell r="AI48">
            <v>38722.741433021802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62144.147769255498</v>
          </cell>
          <cell r="AV48">
            <v>5795.7224516527731</v>
          </cell>
          <cell r="AW48">
            <v>160022.74143302179</v>
          </cell>
          <cell r="AX48">
            <v>5209.7554630470231</v>
          </cell>
          <cell r="AY48">
            <v>227962.61165393004</v>
          </cell>
          <cell r="AZ48">
            <v>227962.61165393004</v>
          </cell>
          <cell r="BA48">
            <v>4265</v>
          </cell>
          <cell r="BB48">
            <v>81035</v>
          </cell>
          <cell r="BC48">
            <v>0</v>
          </cell>
          <cell r="BD48">
            <v>0</v>
          </cell>
          <cell r="BE48">
            <v>227962.61165393004</v>
          </cell>
          <cell r="BF48">
            <v>227962.61165393004</v>
          </cell>
          <cell r="BG48">
            <v>0</v>
          </cell>
          <cell r="BH48">
            <v>81035</v>
          </cell>
          <cell r="BI48">
            <v>-78987.741433021787</v>
          </cell>
          <cell r="BJ48">
            <v>67939.870220908255</v>
          </cell>
          <cell r="BK48">
            <v>3575.7826432056977</v>
          </cell>
          <cell r="BL48">
            <v>3052.3872403672735</v>
          </cell>
          <cell r="BM48">
            <v>0.17147083958306925</v>
          </cell>
          <cell r="BN48">
            <v>0</v>
          </cell>
          <cell r="BO48">
            <v>0</v>
          </cell>
          <cell r="BP48">
            <v>227962.61165393004</v>
          </cell>
          <cell r="BQ48">
            <v>11998.032192312108</v>
          </cell>
          <cell r="BR48" t="str">
            <v>Y</v>
          </cell>
          <cell r="BS48">
            <v>11998.032192312108</v>
          </cell>
          <cell r="BT48">
            <v>4.561324357722274E-2</v>
          </cell>
          <cell r="BU48">
            <v>-400.14464549999997</v>
          </cell>
        </row>
        <row r="49">
          <cell r="C49">
            <v>8263004</v>
          </cell>
          <cell r="D49" t="str">
            <v>North Crawley CofE School</v>
          </cell>
          <cell r="E49">
            <v>34</v>
          </cell>
          <cell r="F49">
            <v>34</v>
          </cell>
          <cell r="G49">
            <v>0</v>
          </cell>
          <cell r="H49">
            <v>111205.317060773</v>
          </cell>
          <cell r="I49">
            <v>0</v>
          </cell>
          <cell r="J49">
            <v>0</v>
          </cell>
          <cell r="K49">
            <v>1450.3683000000008</v>
          </cell>
          <cell r="L49">
            <v>0</v>
          </cell>
          <cell r="M49">
            <v>1820.6751000000011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1881.9030761904753</v>
          </cell>
          <cell r="AB49">
            <v>0</v>
          </cell>
          <cell r="AC49">
            <v>0</v>
          </cell>
          <cell r="AD49">
            <v>10371.292808220753</v>
          </cell>
          <cell r="AE49">
            <v>0</v>
          </cell>
          <cell r="AF49">
            <v>0</v>
          </cell>
          <cell r="AG49">
            <v>0</v>
          </cell>
          <cell r="AH49">
            <v>121300</v>
          </cell>
          <cell r="AI49">
            <v>25872.274143302177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111205.317060773</v>
          </cell>
          <cell r="AV49">
            <v>15524.239284411229</v>
          </cell>
          <cell r="AW49">
            <v>147172.27414330217</v>
          </cell>
          <cell r="AX49">
            <v>9976.9289822946739</v>
          </cell>
          <cell r="AY49">
            <v>273901.83048848639</v>
          </cell>
          <cell r="AZ49">
            <v>273901.83048848639</v>
          </cell>
          <cell r="BA49">
            <v>4265</v>
          </cell>
          <cell r="BB49">
            <v>145010</v>
          </cell>
          <cell r="BC49">
            <v>0</v>
          </cell>
          <cell r="BD49">
            <v>0</v>
          </cell>
          <cell r="BE49">
            <v>273901.83048848639</v>
          </cell>
          <cell r="BF49">
            <v>273901.83048848639</v>
          </cell>
          <cell r="BG49">
            <v>0</v>
          </cell>
          <cell r="BH49">
            <v>145010</v>
          </cell>
          <cell r="BI49">
            <v>-2162.2741433021729</v>
          </cell>
          <cell r="BJ49">
            <v>126729.55634518422</v>
          </cell>
          <cell r="BK49">
            <v>3727.339892505418</v>
          </cell>
          <cell r="BL49">
            <v>3368.2518690290758</v>
          </cell>
          <cell r="BM49">
            <v>0.10660961158461467</v>
          </cell>
          <cell r="BN49">
            <v>0</v>
          </cell>
          <cell r="BO49">
            <v>0</v>
          </cell>
          <cell r="BP49">
            <v>273901.83048848639</v>
          </cell>
          <cell r="BQ49">
            <v>8055.9361908378351</v>
          </cell>
          <cell r="BR49" t="str">
            <v>Y</v>
          </cell>
          <cell r="BS49">
            <v>8055.9361908378351</v>
          </cell>
          <cell r="BT49">
            <v>-0.15204509415160261</v>
          </cell>
          <cell r="BU49">
            <v>-716.04831300000001</v>
          </cell>
        </row>
        <row r="50">
          <cell r="C50">
            <v>8263005</v>
          </cell>
          <cell r="D50" t="str">
            <v>Sherington Church of England School</v>
          </cell>
          <cell r="E50">
            <v>21</v>
          </cell>
          <cell r="F50">
            <v>21</v>
          </cell>
          <cell r="G50">
            <v>0</v>
          </cell>
          <cell r="H50">
            <v>68685.637008124497</v>
          </cell>
          <cell r="I50">
            <v>0</v>
          </cell>
          <cell r="J50">
            <v>0</v>
          </cell>
          <cell r="K50">
            <v>1450.3683000000012</v>
          </cell>
          <cell r="L50">
            <v>0</v>
          </cell>
          <cell r="M50">
            <v>1820.6751000000017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717.923232352941</v>
          </cell>
          <cell r="AB50">
            <v>0</v>
          </cell>
          <cell r="AC50">
            <v>0</v>
          </cell>
          <cell r="AD50">
            <v>6405.7984991951698</v>
          </cell>
          <cell r="AE50">
            <v>0</v>
          </cell>
          <cell r="AF50">
            <v>0</v>
          </cell>
          <cell r="AG50">
            <v>0</v>
          </cell>
          <cell r="AH50">
            <v>121300</v>
          </cell>
          <cell r="AI50">
            <v>37009.345794392524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68685.637008124497</v>
          </cell>
          <cell r="AV50">
            <v>10394.765131548114</v>
          </cell>
          <cell r="AW50">
            <v>158309.34579439252</v>
          </cell>
          <cell r="AX50">
            <v>6412.3594549467107</v>
          </cell>
          <cell r="AY50">
            <v>237389.74793406512</v>
          </cell>
          <cell r="AZ50">
            <v>237389.74793406512</v>
          </cell>
          <cell r="BA50">
            <v>4265</v>
          </cell>
          <cell r="BB50">
            <v>89565</v>
          </cell>
          <cell r="BC50">
            <v>0</v>
          </cell>
          <cell r="BD50">
            <v>0</v>
          </cell>
          <cell r="BE50">
            <v>237389.74793406512</v>
          </cell>
          <cell r="BF50">
            <v>237389.74793406512</v>
          </cell>
          <cell r="BG50">
            <v>0</v>
          </cell>
          <cell r="BH50">
            <v>89565</v>
          </cell>
          <cell r="BI50">
            <v>-68744.345794392517</v>
          </cell>
          <cell r="BJ50">
            <v>79080.402139672602</v>
          </cell>
          <cell r="BK50">
            <v>3765.7334352225048</v>
          </cell>
          <cell r="BL50">
            <v>3313.4306840518539</v>
          </cell>
          <cell r="BM50">
            <v>0.13650587391119015</v>
          </cell>
          <cell r="BN50">
            <v>0</v>
          </cell>
          <cell r="BO50">
            <v>0</v>
          </cell>
          <cell r="BP50">
            <v>237389.74793406512</v>
          </cell>
          <cell r="BQ50">
            <v>11304.273711145957</v>
          </cell>
          <cell r="BR50" t="str">
            <v>Y</v>
          </cell>
          <cell r="BS50">
            <v>11304.273711145957</v>
          </cell>
          <cell r="BT50">
            <v>0.34252102024087172</v>
          </cell>
          <cell r="BU50">
            <v>-442.26513449999999</v>
          </cell>
        </row>
        <row r="51">
          <cell r="C51">
            <v>8263006</v>
          </cell>
          <cell r="D51" t="str">
            <v>Stoke Goldington Church of England School</v>
          </cell>
          <cell r="E51">
            <v>28</v>
          </cell>
          <cell r="F51">
            <v>28</v>
          </cell>
          <cell r="G51">
            <v>0</v>
          </cell>
          <cell r="H51">
            <v>91580.849344165996</v>
          </cell>
          <cell r="I51">
            <v>0</v>
          </cell>
          <cell r="J51">
            <v>0</v>
          </cell>
          <cell r="K51">
            <v>1450.368299999998</v>
          </cell>
          <cell r="L51">
            <v>0</v>
          </cell>
          <cell r="M51">
            <v>1820.6750999999977</v>
          </cell>
          <cell r="N51">
            <v>0</v>
          </cell>
          <cell r="O51">
            <v>226.29859999999988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8541.0646655935598</v>
          </cell>
          <cell r="AE51">
            <v>0</v>
          </cell>
          <cell r="AF51">
            <v>1255.9572299999961</v>
          </cell>
          <cell r="AG51">
            <v>0</v>
          </cell>
          <cell r="AH51">
            <v>121300</v>
          </cell>
          <cell r="AI51">
            <v>31012.461059190027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91580.849344165996</v>
          </cell>
          <cell r="AV51">
            <v>13294.363895593553</v>
          </cell>
          <cell r="AW51">
            <v>152312.46105919004</v>
          </cell>
          <cell r="AX51">
            <v>8433.57741659561</v>
          </cell>
          <cell r="AY51">
            <v>257187.6742989496</v>
          </cell>
          <cell r="AZ51">
            <v>257187.6742989496</v>
          </cell>
          <cell r="BA51">
            <v>4265</v>
          </cell>
          <cell r="BB51">
            <v>119420</v>
          </cell>
          <cell r="BC51">
            <v>0</v>
          </cell>
          <cell r="BD51">
            <v>0</v>
          </cell>
          <cell r="BE51">
            <v>257187.6742989496</v>
          </cell>
          <cell r="BF51">
            <v>257187.6742989496</v>
          </cell>
          <cell r="BG51">
            <v>0</v>
          </cell>
          <cell r="BH51">
            <v>119420</v>
          </cell>
          <cell r="BI51">
            <v>-32892.461059190042</v>
          </cell>
          <cell r="BJ51">
            <v>104875.21323975956</v>
          </cell>
          <cell r="BK51">
            <v>3745.5433299914125</v>
          </cell>
          <cell r="BL51">
            <v>3314.858751360332</v>
          </cell>
          <cell r="BM51">
            <v>0.12992546920870723</v>
          </cell>
          <cell r="BN51">
            <v>0</v>
          </cell>
          <cell r="BO51">
            <v>0</v>
          </cell>
          <cell r="BP51">
            <v>257187.6742989496</v>
          </cell>
          <cell r="BQ51">
            <v>9185.274082105343</v>
          </cell>
          <cell r="BR51" t="str">
            <v>Y</v>
          </cell>
          <cell r="BS51">
            <v>9185.274082105343</v>
          </cell>
          <cell r="BT51">
            <v>9.4535139797357282E-2</v>
          </cell>
          <cell r="BU51">
            <v>-589.68684599999995</v>
          </cell>
        </row>
        <row r="52">
          <cell r="C52">
            <v>8263058</v>
          </cell>
          <cell r="D52" t="str">
            <v>St Mary's Wavendon CofE Primary</v>
          </cell>
          <cell r="E52">
            <v>188.75</v>
          </cell>
          <cell r="F52">
            <v>188.75</v>
          </cell>
          <cell r="G52">
            <v>0</v>
          </cell>
          <cell r="H52">
            <v>617353.0469182618</v>
          </cell>
          <cell r="I52">
            <v>0</v>
          </cell>
          <cell r="J52">
            <v>0</v>
          </cell>
          <cell r="K52">
            <v>14194.808269444486</v>
          </cell>
          <cell r="L52">
            <v>0</v>
          </cell>
          <cell r="M52">
            <v>21000.981535416628</v>
          </cell>
          <cell r="N52">
            <v>0</v>
          </cell>
          <cell r="O52">
            <v>239.96550983146079</v>
          </cell>
          <cell r="P52">
            <v>589.00625140449563</v>
          </cell>
          <cell r="Q52">
            <v>0</v>
          </cell>
          <cell r="R52">
            <v>0</v>
          </cell>
          <cell r="S52">
            <v>534.46863553370815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19232.583994723991</v>
          </cell>
          <cell r="AB52">
            <v>0</v>
          </cell>
          <cell r="AC52">
            <v>0</v>
          </cell>
          <cell r="AD52">
            <v>70084.169248263875</v>
          </cell>
          <cell r="AE52">
            <v>0</v>
          </cell>
          <cell r="AF52">
            <v>19156.519366666722</v>
          </cell>
          <cell r="AG52">
            <v>0</v>
          </cell>
          <cell r="AH52">
            <v>121300</v>
          </cell>
          <cell r="AI52">
            <v>0</v>
          </cell>
          <cell r="AJ52">
            <v>0</v>
          </cell>
          <cell r="AK52">
            <v>0</v>
          </cell>
          <cell r="AL52">
            <v>27606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617353.0469182618</v>
          </cell>
          <cell r="AV52">
            <v>145032.50281128538</v>
          </cell>
          <cell r="AW52">
            <v>148906</v>
          </cell>
          <cell r="AX52">
            <v>65286.387562933065</v>
          </cell>
          <cell r="AY52">
            <v>911291.54972954723</v>
          </cell>
          <cell r="AZ52">
            <v>883685.54972954723</v>
          </cell>
          <cell r="BA52">
            <v>4265</v>
          </cell>
          <cell r="BB52">
            <v>805018.75</v>
          </cell>
          <cell r="BC52">
            <v>0</v>
          </cell>
          <cell r="BD52">
            <v>0</v>
          </cell>
          <cell r="BE52">
            <v>911291.54972954723</v>
          </cell>
          <cell r="BF52">
            <v>911291.54972954723</v>
          </cell>
          <cell r="BG52">
            <v>0</v>
          </cell>
          <cell r="BH52">
            <v>832624.75</v>
          </cell>
          <cell r="BI52">
            <v>683718.75</v>
          </cell>
          <cell r="BJ52">
            <v>762385.54972954723</v>
          </cell>
          <cell r="BK52">
            <v>4039.128740288992</v>
          </cell>
          <cell r="BL52">
            <v>3779.0150921212121</v>
          </cell>
          <cell r="BM52">
            <v>6.8831068896783545E-2</v>
          </cell>
          <cell r="BN52">
            <v>0</v>
          </cell>
          <cell r="BO52">
            <v>0</v>
          </cell>
          <cell r="BP52">
            <v>911291.54972954723</v>
          </cell>
          <cell r="BQ52">
            <v>4681.7777469115081</v>
          </cell>
          <cell r="BR52" t="str">
            <v>Y</v>
          </cell>
          <cell r="BS52">
            <v>4828.0347005538924</v>
          </cell>
          <cell r="BT52">
            <v>3.1306154687291032E-2</v>
          </cell>
          <cell r="BU52">
            <v>-3975.1211493749997</v>
          </cell>
        </row>
        <row r="53">
          <cell r="C53">
            <v>8263066</v>
          </cell>
          <cell r="D53" t="str">
            <v>St Andrew's CofE Infant School</v>
          </cell>
          <cell r="E53">
            <v>18</v>
          </cell>
          <cell r="F53">
            <v>18</v>
          </cell>
          <cell r="G53">
            <v>0</v>
          </cell>
          <cell r="H53">
            <v>58873.403149820995</v>
          </cell>
          <cell r="I53">
            <v>0</v>
          </cell>
          <cell r="J53">
            <v>0</v>
          </cell>
          <cell r="K53">
            <v>2900.736599999997</v>
          </cell>
          <cell r="L53">
            <v>0</v>
          </cell>
          <cell r="M53">
            <v>3641.3501999999962</v>
          </cell>
          <cell r="N53">
            <v>0</v>
          </cell>
          <cell r="O53">
            <v>1584.0902000000003</v>
          </cell>
          <cell r="P53">
            <v>833.19030000000157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2615.2917749999997</v>
          </cell>
          <cell r="AB53">
            <v>0</v>
          </cell>
          <cell r="AC53">
            <v>0</v>
          </cell>
          <cell r="AD53">
            <v>5490.6844278815743</v>
          </cell>
          <cell r="AE53">
            <v>0</v>
          </cell>
          <cell r="AF53">
            <v>0</v>
          </cell>
          <cell r="AG53">
            <v>0</v>
          </cell>
          <cell r="AH53">
            <v>121300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58873.403149820995</v>
          </cell>
          <cell r="AV53">
            <v>17065.343502881569</v>
          </cell>
          <cell r="AW53">
            <v>121300</v>
          </cell>
          <cell r="AX53">
            <v>7331.7513920971796</v>
          </cell>
          <cell r="AY53">
            <v>197238.74665270257</v>
          </cell>
          <cell r="AZ53">
            <v>197238.74665270257</v>
          </cell>
          <cell r="BA53">
            <v>4265</v>
          </cell>
          <cell r="BB53">
            <v>76770</v>
          </cell>
          <cell r="BC53">
            <v>0</v>
          </cell>
          <cell r="BD53">
            <v>0</v>
          </cell>
          <cell r="BE53">
            <v>197238.74665270257</v>
          </cell>
          <cell r="BF53">
            <v>197238.74665270257</v>
          </cell>
          <cell r="BG53">
            <v>0</v>
          </cell>
          <cell r="BH53">
            <v>76770</v>
          </cell>
          <cell r="BI53">
            <v>-44530</v>
          </cell>
          <cell r="BJ53">
            <v>75938.746652702568</v>
          </cell>
          <cell r="BK53">
            <v>4218.819258483476</v>
          </cell>
          <cell r="BL53">
            <v>4468.1684526315794</v>
          </cell>
          <cell r="BM53">
            <v>-5.5805683422979785E-2</v>
          </cell>
          <cell r="BN53">
            <v>6.0805683422979782E-2</v>
          </cell>
          <cell r="BO53">
            <v>4890.4206554027023</v>
          </cell>
          <cell r="BP53">
            <v>202129.16730810527</v>
          </cell>
          <cell r="BQ53">
            <v>11229.398183783625</v>
          </cell>
          <cell r="BR53" t="str">
            <v>Y</v>
          </cell>
          <cell r="BS53">
            <v>11229.398183783625</v>
          </cell>
          <cell r="BT53">
            <v>3.4740696539223404E-2</v>
          </cell>
          <cell r="BU53">
            <v>-379.08440100000001</v>
          </cell>
        </row>
        <row r="54">
          <cell r="C54">
            <v>8263369</v>
          </cell>
          <cell r="D54" t="str">
            <v>St Thomas Aquinas Catholic Primary School</v>
          </cell>
          <cell r="E54">
            <v>269</v>
          </cell>
          <cell r="F54">
            <v>269</v>
          </cell>
          <cell r="G54">
            <v>0</v>
          </cell>
          <cell r="H54">
            <v>879830.30262788048</v>
          </cell>
          <cell r="I54">
            <v>0</v>
          </cell>
          <cell r="J54">
            <v>0</v>
          </cell>
          <cell r="K54">
            <v>7735.2975999999962</v>
          </cell>
          <cell r="L54">
            <v>0</v>
          </cell>
          <cell r="M54">
            <v>9710.2671999999966</v>
          </cell>
          <cell r="N54">
            <v>0</v>
          </cell>
          <cell r="O54">
            <v>5657.4650000000011</v>
          </cell>
          <cell r="P54">
            <v>14997.425400000013</v>
          </cell>
          <cell r="Q54">
            <v>5184.2952000000005</v>
          </cell>
          <cell r="R54">
            <v>946.33960000000036</v>
          </cell>
          <cell r="S54">
            <v>5040.2870000000021</v>
          </cell>
          <cell r="T54">
            <v>1974.9695999999956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28781.583866945628</v>
          </cell>
          <cell r="AB54">
            <v>0</v>
          </cell>
          <cell r="AC54">
            <v>0</v>
          </cell>
          <cell r="AD54">
            <v>94126.372026643599</v>
          </cell>
          <cell r="AE54">
            <v>0</v>
          </cell>
          <cell r="AF54">
            <v>0</v>
          </cell>
          <cell r="AG54">
            <v>0</v>
          </cell>
          <cell r="AH54">
            <v>121300</v>
          </cell>
          <cell r="AI54">
            <v>0</v>
          </cell>
          <cell r="AJ54">
            <v>0</v>
          </cell>
          <cell r="AK54">
            <v>0</v>
          </cell>
          <cell r="AL54">
            <v>5263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879830.30262788048</v>
          </cell>
          <cell r="AV54">
            <v>174154.30249358923</v>
          </cell>
          <cell r="AW54">
            <v>126563</v>
          </cell>
          <cell r="AX54">
            <v>98132.071727637725</v>
          </cell>
          <cell r="AY54">
            <v>1180547.6051214696</v>
          </cell>
          <cell r="AZ54">
            <v>1175284.6051214696</v>
          </cell>
          <cell r="BA54">
            <v>4265</v>
          </cell>
          <cell r="BB54">
            <v>1147285</v>
          </cell>
          <cell r="BC54">
            <v>0</v>
          </cell>
          <cell r="BD54">
            <v>0</v>
          </cell>
          <cell r="BE54">
            <v>1180547.6051214696</v>
          </cell>
          <cell r="BF54">
            <v>1180547.6051214696</v>
          </cell>
          <cell r="BG54">
            <v>0</v>
          </cell>
          <cell r="BH54">
            <v>1152548</v>
          </cell>
          <cell r="BI54">
            <v>1025985</v>
          </cell>
          <cell r="BJ54">
            <v>1053984.6051214696</v>
          </cell>
          <cell r="BK54">
            <v>3918.1583833511881</v>
          </cell>
          <cell r="BL54">
            <v>3773.9138835016834</v>
          </cell>
          <cell r="BM54">
            <v>3.822146034653693E-2</v>
          </cell>
          <cell r="BN54">
            <v>0</v>
          </cell>
          <cell r="BO54">
            <v>0</v>
          </cell>
          <cell r="BP54">
            <v>1180547.6051214696</v>
          </cell>
          <cell r="BQ54">
            <v>4369.0877513809282</v>
          </cell>
          <cell r="BR54" t="str">
            <v>Y</v>
          </cell>
          <cell r="BS54">
            <v>4388.6528071430093</v>
          </cell>
          <cell r="BT54">
            <v>4.4904415378157481E-2</v>
          </cell>
          <cell r="BU54">
            <v>-5665.2057704999997</v>
          </cell>
        </row>
        <row r="55">
          <cell r="C55">
            <v>8263376</v>
          </cell>
          <cell r="D55" t="str">
            <v>Giles Brook Primary School</v>
          </cell>
          <cell r="E55">
            <v>417</v>
          </cell>
          <cell r="F55">
            <v>417</v>
          </cell>
          <cell r="G55">
            <v>0</v>
          </cell>
          <cell r="H55">
            <v>1363900.5063041863</v>
          </cell>
          <cell r="I55">
            <v>0</v>
          </cell>
          <cell r="J55">
            <v>0</v>
          </cell>
          <cell r="K55">
            <v>14987.139099999991</v>
          </cell>
          <cell r="L55">
            <v>0</v>
          </cell>
          <cell r="M55">
            <v>22454.99289999999</v>
          </cell>
          <cell r="N55">
            <v>0</v>
          </cell>
          <cell r="O55">
            <v>1357.7916000000005</v>
          </cell>
          <cell r="P55">
            <v>3055.0310999999992</v>
          </cell>
          <cell r="Q55">
            <v>3024.1722000000041</v>
          </cell>
          <cell r="R55">
            <v>946.339599999999</v>
          </cell>
          <cell r="S55">
            <v>1512.0861000000004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44125.417716386633</v>
          </cell>
          <cell r="AB55">
            <v>0</v>
          </cell>
          <cell r="AC55">
            <v>0</v>
          </cell>
          <cell r="AD55">
            <v>96373.247007017533</v>
          </cell>
          <cell r="AE55">
            <v>0</v>
          </cell>
          <cell r="AF55">
            <v>3786.9013450000052</v>
          </cell>
          <cell r="AG55">
            <v>0</v>
          </cell>
          <cell r="AH55">
            <v>121300</v>
          </cell>
          <cell r="AI55">
            <v>0</v>
          </cell>
          <cell r="AJ55">
            <v>0</v>
          </cell>
          <cell r="AK55">
            <v>0</v>
          </cell>
          <cell r="AL55">
            <v>60888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1363900.5063041863</v>
          </cell>
          <cell r="AV55">
            <v>191623.11866840415</v>
          </cell>
          <cell r="AW55">
            <v>182188</v>
          </cell>
          <cell r="AX55">
            <v>111792.81201546569</v>
          </cell>
          <cell r="AY55">
            <v>1737711.6249725905</v>
          </cell>
          <cell r="AZ55">
            <v>1676823.6249725905</v>
          </cell>
          <cell r="BA55">
            <v>4265</v>
          </cell>
          <cell r="BB55">
            <v>1778505</v>
          </cell>
          <cell r="BC55">
            <v>101681.37502740952</v>
          </cell>
          <cell r="BD55">
            <v>0</v>
          </cell>
          <cell r="BE55">
            <v>1839393</v>
          </cell>
          <cell r="BF55">
            <v>1839393</v>
          </cell>
          <cell r="BG55">
            <v>0</v>
          </cell>
          <cell r="BH55">
            <v>1839393</v>
          </cell>
          <cell r="BI55">
            <v>1657205</v>
          </cell>
          <cell r="BJ55">
            <v>1657205</v>
          </cell>
          <cell r="BK55">
            <v>3974.1127098321344</v>
          </cell>
          <cell r="BL55">
            <v>3881.9656019656018</v>
          </cell>
          <cell r="BM55">
            <v>2.3737229361299527E-2</v>
          </cell>
          <cell r="BN55">
            <v>0</v>
          </cell>
          <cell r="BO55">
            <v>0</v>
          </cell>
          <cell r="BP55">
            <v>1839393</v>
          </cell>
          <cell r="BQ55">
            <v>4265</v>
          </cell>
          <cell r="BR55" t="str">
            <v>Y</v>
          </cell>
          <cell r="BS55">
            <v>4411.0143884892086</v>
          </cell>
          <cell r="BT55">
            <v>1.880367376355907E-2</v>
          </cell>
          <cell r="BU55">
            <v>-8782.1219564999992</v>
          </cell>
        </row>
        <row r="56">
          <cell r="C56">
            <v>8263377</v>
          </cell>
          <cell r="D56" t="str">
            <v>Bishop Parker Catholic School</v>
          </cell>
          <cell r="E56">
            <v>194</v>
          </cell>
          <cell r="F56">
            <v>194</v>
          </cell>
          <cell r="G56">
            <v>0</v>
          </cell>
          <cell r="H56">
            <v>634524.45617029292</v>
          </cell>
          <cell r="I56">
            <v>0</v>
          </cell>
          <cell r="J56">
            <v>0</v>
          </cell>
          <cell r="K56">
            <v>24172.805000000037</v>
          </cell>
          <cell r="L56">
            <v>0</v>
          </cell>
          <cell r="M56">
            <v>32165.260100000021</v>
          </cell>
          <cell r="N56">
            <v>0</v>
          </cell>
          <cell r="O56">
            <v>7920.4510000000173</v>
          </cell>
          <cell r="P56">
            <v>11386.9341</v>
          </cell>
          <cell r="Q56">
            <v>14688.836400000007</v>
          </cell>
          <cell r="R56">
            <v>3312.1885999999977</v>
          </cell>
          <cell r="S56">
            <v>12096.688800000042</v>
          </cell>
          <cell r="T56">
            <v>9216.5247999999938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20804.715257738149</v>
          </cell>
          <cell r="AB56">
            <v>0</v>
          </cell>
          <cell r="AC56">
            <v>0</v>
          </cell>
          <cell r="AD56">
            <v>71118.053943076913</v>
          </cell>
          <cell r="AE56">
            <v>0</v>
          </cell>
          <cell r="AF56">
            <v>7002.9130399999995</v>
          </cell>
          <cell r="AG56">
            <v>0</v>
          </cell>
          <cell r="AH56">
            <v>121300</v>
          </cell>
          <cell r="AI56">
            <v>0</v>
          </cell>
          <cell r="AJ56">
            <v>0</v>
          </cell>
          <cell r="AK56">
            <v>0</v>
          </cell>
          <cell r="AL56">
            <v>4493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634524.45617029292</v>
          </cell>
          <cell r="AV56">
            <v>213885.3710408152</v>
          </cell>
          <cell r="AW56">
            <v>125793</v>
          </cell>
          <cell r="AX56">
            <v>96453.807285057905</v>
          </cell>
          <cell r="AY56">
            <v>974202.82721110806</v>
          </cell>
          <cell r="AZ56">
            <v>969709.82721110806</v>
          </cell>
          <cell r="BA56">
            <v>4265</v>
          </cell>
          <cell r="BB56">
            <v>827410</v>
          </cell>
          <cell r="BC56">
            <v>0</v>
          </cell>
          <cell r="BD56">
            <v>0</v>
          </cell>
          <cell r="BE56">
            <v>974202.82721110806</v>
          </cell>
          <cell r="BF56">
            <v>974202.82721110806</v>
          </cell>
          <cell r="BG56">
            <v>0</v>
          </cell>
          <cell r="BH56">
            <v>831903</v>
          </cell>
          <cell r="BI56">
            <v>706110</v>
          </cell>
          <cell r="BJ56">
            <v>848409.82721110806</v>
          </cell>
          <cell r="BK56">
            <v>4373.2465320160209</v>
          </cell>
          <cell r="BL56">
            <v>4183.097921081081</v>
          </cell>
          <cell r="BM56">
            <v>4.5456409226441861E-2</v>
          </cell>
          <cell r="BN56">
            <v>0</v>
          </cell>
          <cell r="BO56">
            <v>0</v>
          </cell>
          <cell r="BP56">
            <v>974202.82721110806</v>
          </cell>
          <cell r="BQ56">
            <v>4998.5042639747835</v>
          </cell>
          <cell r="BR56" t="str">
            <v>Y</v>
          </cell>
          <cell r="BS56">
            <v>5021.6640577892167</v>
          </cell>
          <cell r="BT56">
            <v>3.2614027347200425E-2</v>
          </cell>
          <cell r="BU56">
            <v>-4085.6874330000001</v>
          </cell>
        </row>
        <row r="57">
          <cell r="C57">
            <v>8263378</v>
          </cell>
          <cell r="D57" t="str">
            <v>St Monica's Catholic Primary School</v>
          </cell>
          <cell r="E57">
            <v>358</v>
          </cell>
          <cell r="F57">
            <v>358</v>
          </cell>
          <cell r="G57">
            <v>0</v>
          </cell>
          <cell r="H57">
            <v>1170926.5737575509</v>
          </cell>
          <cell r="I57">
            <v>0</v>
          </cell>
          <cell r="J57">
            <v>0</v>
          </cell>
          <cell r="K57">
            <v>42544.136800000037</v>
          </cell>
          <cell r="L57">
            <v>0</v>
          </cell>
          <cell r="M57">
            <v>54013.361299999939</v>
          </cell>
          <cell r="N57">
            <v>0</v>
          </cell>
          <cell r="O57">
            <v>26703.234799999998</v>
          </cell>
          <cell r="P57">
            <v>15552.885600000041</v>
          </cell>
          <cell r="Q57">
            <v>7344.4182000000037</v>
          </cell>
          <cell r="R57">
            <v>5204.8677999999964</v>
          </cell>
          <cell r="S57">
            <v>5544.3156999999956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62685.041889102496</v>
          </cell>
          <cell r="AB57">
            <v>0</v>
          </cell>
          <cell r="AC57">
            <v>0</v>
          </cell>
          <cell r="AD57">
            <v>121759.1646244373</v>
          </cell>
          <cell r="AE57">
            <v>0</v>
          </cell>
          <cell r="AF57">
            <v>5252.1847799999923</v>
          </cell>
          <cell r="AG57">
            <v>0</v>
          </cell>
          <cell r="AH57">
            <v>121300</v>
          </cell>
          <cell r="AI57">
            <v>0</v>
          </cell>
          <cell r="AJ57">
            <v>0</v>
          </cell>
          <cell r="AK57">
            <v>0</v>
          </cell>
          <cell r="AL57">
            <v>7740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1170926.5737575509</v>
          </cell>
          <cell r="AV57">
            <v>346603.61149353982</v>
          </cell>
          <cell r="AW57">
            <v>129040</v>
          </cell>
          <cell r="AX57">
            <v>150532.74488878757</v>
          </cell>
          <cell r="AY57">
            <v>1646570.1852510907</v>
          </cell>
          <cell r="AZ57">
            <v>1638830.1852510907</v>
          </cell>
          <cell r="BA57">
            <v>4265</v>
          </cell>
          <cell r="BB57">
            <v>1526870</v>
          </cell>
          <cell r="BC57">
            <v>0</v>
          </cell>
          <cell r="BD57">
            <v>0</v>
          </cell>
          <cell r="BE57">
            <v>1646570.1852510907</v>
          </cell>
          <cell r="BF57">
            <v>1646570.1852510904</v>
          </cell>
          <cell r="BG57">
            <v>0</v>
          </cell>
          <cell r="BH57">
            <v>1534610</v>
          </cell>
          <cell r="BI57">
            <v>1405570</v>
          </cell>
          <cell r="BJ57">
            <v>1517530.1852510907</v>
          </cell>
          <cell r="BK57">
            <v>4238.9111319862868</v>
          </cell>
          <cell r="BL57">
            <v>4055.0673157303368</v>
          </cell>
          <cell r="BM57">
            <v>4.5336809956960954E-2</v>
          </cell>
          <cell r="BN57">
            <v>0</v>
          </cell>
          <cell r="BO57">
            <v>0</v>
          </cell>
          <cell r="BP57">
            <v>1646570.1852510907</v>
          </cell>
          <cell r="BQ57">
            <v>4577.7379476287451</v>
          </cell>
          <cell r="BR57" t="str">
            <v>Y</v>
          </cell>
          <cell r="BS57">
            <v>4599.3580593605884</v>
          </cell>
          <cell r="BT57">
            <v>4.1158397067364572E-2</v>
          </cell>
          <cell r="BU57">
            <v>-7539.5675309999997</v>
          </cell>
        </row>
        <row r="58">
          <cell r="C58">
            <v>8263379</v>
          </cell>
          <cell r="D58" t="str">
            <v>St Mary Magdalene Catholic Primary School</v>
          </cell>
          <cell r="E58">
            <v>344</v>
          </cell>
          <cell r="F58">
            <v>344</v>
          </cell>
          <cell r="G58">
            <v>0</v>
          </cell>
          <cell r="H58">
            <v>1125136.1490854679</v>
          </cell>
          <cell r="I58">
            <v>0</v>
          </cell>
          <cell r="J58">
            <v>0</v>
          </cell>
          <cell r="K58">
            <v>24172.804999999946</v>
          </cell>
          <cell r="L58">
            <v>0</v>
          </cell>
          <cell r="M58">
            <v>33379.043500000094</v>
          </cell>
          <cell r="N58">
            <v>0</v>
          </cell>
          <cell r="O58">
            <v>5883.7636000000002</v>
          </cell>
          <cell r="P58">
            <v>13053.314699999984</v>
          </cell>
          <cell r="Q58">
            <v>3456.1968000000033</v>
          </cell>
          <cell r="R58">
            <v>23185.320199999955</v>
          </cell>
          <cell r="S58">
            <v>2016.1148000000021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31022.77139999991</v>
          </cell>
          <cell r="AB58">
            <v>0</v>
          </cell>
          <cell r="AC58">
            <v>0</v>
          </cell>
          <cell r="AD58">
            <v>87263.47423843648</v>
          </cell>
          <cell r="AE58">
            <v>0</v>
          </cell>
          <cell r="AF58">
            <v>0</v>
          </cell>
          <cell r="AG58">
            <v>0</v>
          </cell>
          <cell r="AH58">
            <v>121300</v>
          </cell>
          <cell r="AI58">
            <v>0</v>
          </cell>
          <cell r="AJ58">
            <v>0</v>
          </cell>
          <cell r="AK58">
            <v>0</v>
          </cell>
          <cell r="AL58">
            <v>7276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1125136.1490854679</v>
          </cell>
          <cell r="AV58">
            <v>223432.80423843639</v>
          </cell>
          <cell r="AW58">
            <v>128576</v>
          </cell>
          <cell r="AX58">
            <v>118947.26810048382</v>
          </cell>
          <cell r="AY58">
            <v>1477144.9533239044</v>
          </cell>
          <cell r="AZ58">
            <v>1469868.9533239044</v>
          </cell>
          <cell r="BA58">
            <v>4265</v>
          </cell>
          <cell r="BB58">
            <v>1467160</v>
          </cell>
          <cell r="BC58">
            <v>0</v>
          </cell>
          <cell r="BD58">
            <v>0</v>
          </cell>
          <cell r="BE58">
            <v>1477144.9533239044</v>
          </cell>
          <cell r="BF58">
            <v>1477144.9533239044</v>
          </cell>
          <cell r="BG58">
            <v>0</v>
          </cell>
          <cell r="BH58">
            <v>1474436</v>
          </cell>
          <cell r="BI58">
            <v>1345860</v>
          </cell>
          <cell r="BJ58">
            <v>1348568.9533239044</v>
          </cell>
          <cell r="BK58">
            <v>3920.2585852439083</v>
          </cell>
          <cell r="BL58">
            <v>3832.8599492753629</v>
          </cell>
          <cell r="BM58">
            <v>2.2802460075555066E-2</v>
          </cell>
          <cell r="BN58">
            <v>0</v>
          </cell>
          <cell r="BO58">
            <v>0</v>
          </cell>
          <cell r="BP58">
            <v>1477144.9533239044</v>
          </cell>
          <cell r="BQ58">
            <v>4272.874864313676</v>
          </cell>
          <cell r="BR58" t="str">
            <v>Y</v>
          </cell>
          <cell r="BS58">
            <v>4294.0260271043735</v>
          </cell>
          <cell r="BT58">
            <v>2.1039375573180807E-2</v>
          </cell>
          <cell r="BU58">
            <v>-7244.7241079999994</v>
          </cell>
        </row>
        <row r="59">
          <cell r="C59">
            <v>8263383</v>
          </cell>
          <cell r="D59" t="str">
            <v>St Bernadette's Catholic Primary School</v>
          </cell>
          <cell r="E59">
            <v>402</v>
          </cell>
          <cell r="F59">
            <v>402</v>
          </cell>
          <cell r="G59">
            <v>0</v>
          </cell>
          <cell r="H59">
            <v>1314839.3370126688</v>
          </cell>
          <cell r="I59">
            <v>0</v>
          </cell>
          <cell r="J59">
            <v>0</v>
          </cell>
          <cell r="K59">
            <v>21755.524500000058</v>
          </cell>
          <cell r="L59">
            <v>0</v>
          </cell>
          <cell r="M59">
            <v>29130.801600000035</v>
          </cell>
          <cell r="N59">
            <v>0</v>
          </cell>
          <cell r="O59">
            <v>11200.07493165827</v>
          </cell>
          <cell r="P59">
            <v>3927.2990020100478</v>
          </cell>
          <cell r="Q59">
            <v>7418.2314482412085</v>
          </cell>
          <cell r="R59">
            <v>6690.9538552763779</v>
          </cell>
          <cell r="S59">
            <v>10690.980616582918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68170.457183286097</v>
          </cell>
          <cell r="AB59">
            <v>0</v>
          </cell>
          <cell r="AC59">
            <v>0</v>
          </cell>
          <cell r="AD59">
            <v>153664.48138389259</v>
          </cell>
          <cell r="AE59">
            <v>0</v>
          </cell>
          <cell r="AF59">
            <v>0</v>
          </cell>
          <cell r="AG59">
            <v>0</v>
          </cell>
          <cell r="AH59">
            <v>121300</v>
          </cell>
          <cell r="AI59">
            <v>0</v>
          </cell>
          <cell r="AJ59">
            <v>0</v>
          </cell>
          <cell r="AK59">
            <v>0</v>
          </cell>
          <cell r="AL59">
            <v>13210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1314839.3370126688</v>
          </cell>
          <cell r="AV59">
            <v>312648.80452094763</v>
          </cell>
          <cell r="AW59">
            <v>134510</v>
          </cell>
          <cell r="AX59">
            <v>152960.53788513225</v>
          </cell>
          <cell r="AY59">
            <v>1761998.1415336165</v>
          </cell>
          <cell r="AZ59">
            <v>1748788.1415336165</v>
          </cell>
          <cell r="BA59">
            <v>4265</v>
          </cell>
          <cell r="BB59">
            <v>1714530</v>
          </cell>
          <cell r="BC59">
            <v>0</v>
          </cell>
          <cell r="BD59">
            <v>0</v>
          </cell>
          <cell r="BE59">
            <v>1761998.1415336165</v>
          </cell>
          <cell r="BF59">
            <v>1761998.1415336169</v>
          </cell>
          <cell r="BG59">
            <v>0</v>
          </cell>
          <cell r="BH59">
            <v>1727740</v>
          </cell>
          <cell r="BI59">
            <v>1593230</v>
          </cell>
          <cell r="BJ59">
            <v>1627488.1415336165</v>
          </cell>
          <cell r="BK59">
            <v>4048.4779640139714</v>
          </cell>
          <cell r="BL59">
            <v>3977.5970081841433</v>
          </cell>
          <cell r="BM59">
            <v>1.7820044535428365E-2</v>
          </cell>
          <cell r="BN59">
            <v>0</v>
          </cell>
          <cell r="BO59">
            <v>0</v>
          </cell>
          <cell r="BP59">
            <v>1761998.1415336165</v>
          </cell>
          <cell r="BQ59">
            <v>4350.2192575463096</v>
          </cell>
          <cell r="BR59" t="str">
            <v>Y</v>
          </cell>
          <cell r="BS59">
            <v>4383.0799540637227</v>
          </cell>
          <cell r="BT59">
            <v>1.4223302689776895E-2</v>
          </cell>
          <cell r="BU59">
            <v>-8466.2182890000004</v>
          </cell>
        </row>
        <row r="60">
          <cell r="C60">
            <v>8263384</v>
          </cell>
          <cell r="D60" t="str">
            <v>Bow Brickhill CofE VA Primary School</v>
          </cell>
          <cell r="E60">
            <v>91</v>
          </cell>
          <cell r="F60">
            <v>91</v>
          </cell>
          <cell r="G60">
            <v>0</v>
          </cell>
          <cell r="H60">
            <v>297637.76036853949</v>
          </cell>
          <cell r="I60">
            <v>0</v>
          </cell>
          <cell r="J60">
            <v>0</v>
          </cell>
          <cell r="K60">
            <v>7735.2976000000081</v>
          </cell>
          <cell r="L60">
            <v>0</v>
          </cell>
          <cell r="M60">
            <v>10317.158900000011</v>
          </cell>
          <cell r="N60">
            <v>0</v>
          </cell>
          <cell r="O60">
            <v>2715.5832000000028</v>
          </cell>
          <cell r="P60">
            <v>555.46020000000055</v>
          </cell>
          <cell r="Q60">
            <v>4320.2460000000046</v>
          </cell>
          <cell r="R60">
            <v>0</v>
          </cell>
          <cell r="S60">
            <v>1008.0574000000011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2783.5269184210511</v>
          </cell>
          <cell r="AB60">
            <v>0</v>
          </cell>
          <cell r="AC60">
            <v>0</v>
          </cell>
          <cell r="AD60">
            <v>30450.097501515153</v>
          </cell>
          <cell r="AE60">
            <v>0</v>
          </cell>
          <cell r="AF60">
            <v>3368.2489349999992</v>
          </cell>
          <cell r="AG60">
            <v>0</v>
          </cell>
          <cell r="AH60">
            <v>121300</v>
          </cell>
          <cell r="AI60">
            <v>0</v>
          </cell>
          <cell r="AJ60">
            <v>0</v>
          </cell>
          <cell r="AK60">
            <v>0</v>
          </cell>
          <cell r="AL60">
            <v>1632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297637.76036853949</v>
          </cell>
          <cell r="AV60">
            <v>63253.676654936236</v>
          </cell>
          <cell r="AW60">
            <v>122932</v>
          </cell>
          <cell r="AX60">
            <v>33697.253600453711</v>
          </cell>
          <cell r="AY60">
            <v>483823.43702347571</v>
          </cell>
          <cell r="AZ60">
            <v>482191.43702347571</v>
          </cell>
          <cell r="BA60">
            <v>4265</v>
          </cell>
          <cell r="BB60">
            <v>388115</v>
          </cell>
          <cell r="BC60">
            <v>0</v>
          </cell>
          <cell r="BD60">
            <v>0</v>
          </cell>
          <cell r="BE60">
            <v>483823.43702347571</v>
          </cell>
          <cell r="BF60">
            <v>483823.43702347565</v>
          </cell>
          <cell r="BG60">
            <v>0</v>
          </cell>
          <cell r="BH60">
            <v>389747</v>
          </cell>
          <cell r="BI60">
            <v>266815</v>
          </cell>
          <cell r="BJ60">
            <v>360891.43702347571</v>
          </cell>
          <cell r="BK60">
            <v>3965.8399672909418</v>
          </cell>
          <cell r="BL60">
            <v>3688.1039808988762</v>
          </cell>
          <cell r="BM60">
            <v>7.5305899136925883E-2</v>
          </cell>
          <cell r="BN60">
            <v>0</v>
          </cell>
          <cell r="BO60">
            <v>0</v>
          </cell>
          <cell r="BP60">
            <v>483823.43702347571</v>
          </cell>
          <cell r="BQ60">
            <v>5298.8070002579752</v>
          </cell>
          <cell r="BR60" t="str">
            <v>Y</v>
          </cell>
          <cell r="BS60">
            <v>5316.7410661920403</v>
          </cell>
          <cell r="BT60">
            <v>4.879877160549051E-2</v>
          </cell>
          <cell r="BU60">
            <v>-1916.4822494999999</v>
          </cell>
        </row>
        <row r="61">
          <cell r="C61">
            <v>8263389</v>
          </cell>
          <cell r="D61" t="str">
            <v>Tickford Park Primary School</v>
          </cell>
          <cell r="E61">
            <v>369</v>
          </cell>
          <cell r="F61">
            <v>369</v>
          </cell>
          <cell r="G61">
            <v>0</v>
          </cell>
          <cell r="H61">
            <v>1206904.7645713305</v>
          </cell>
          <cell r="I61">
            <v>0</v>
          </cell>
          <cell r="J61">
            <v>0</v>
          </cell>
          <cell r="K61">
            <v>23689.348899999975</v>
          </cell>
          <cell r="L61">
            <v>0</v>
          </cell>
          <cell r="M61">
            <v>30951.47669999997</v>
          </cell>
          <cell r="N61">
            <v>0</v>
          </cell>
          <cell r="O61">
            <v>1357.7915999999987</v>
          </cell>
          <cell r="P61">
            <v>833.19030000000021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3934.9344137614653</v>
          </cell>
          <cell r="AB61">
            <v>0</v>
          </cell>
          <cell r="AC61">
            <v>0</v>
          </cell>
          <cell r="AD61">
            <v>102232.83026219177</v>
          </cell>
          <cell r="AE61">
            <v>0</v>
          </cell>
          <cell r="AF61">
            <v>0</v>
          </cell>
          <cell r="AG61">
            <v>0</v>
          </cell>
          <cell r="AH61">
            <v>121300</v>
          </cell>
          <cell r="AI61">
            <v>0</v>
          </cell>
          <cell r="AJ61">
            <v>0</v>
          </cell>
          <cell r="AK61">
            <v>0</v>
          </cell>
          <cell r="AL61">
            <v>7637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1206904.7645713305</v>
          </cell>
          <cell r="AV61">
            <v>162999.57217595319</v>
          </cell>
          <cell r="AW61">
            <v>128937</v>
          </cell>
          <cell r="AX61">
            <v>108239.72778108335</v>
          </cell>
          <cell r="AY61">
            <v>1498841.3367472836</v>
          </cell>
          <cell r="AZ61">
            <v>1491204.3367472836</v>
          </cell>
          <cell r="BA61">
            <v>4265</v>
          </cell>
          <cell r="BB61">
            <v>1573785</v>
          </cell>
          <cell r="BC61">
            <v>82580.663252716418</v>
          </cell>
          <cell r="BD61">
            <v>0</v>
          </cell>
          <cell r="BE61">
            <v>1581422</v>
          </cell>
          <cell r="BF61">
            <v>1581422</v>
          </cell>
          <cell r="BG61">
            <v>0</v>
          </cell>
          <cell r="BH61">
            <v>1581422</v>
          </cell>
          <cell r="BI61">
            <v>1452485</v>
          </cell>
          <cell r="BJ61">
            <v>1452485</v>
          </cell>
          <cell r="BK61">
            <v>3936.2737127371274</v>
          </cell>
          <cell r="BL61">
            <v>3851.2737127371274</v>
          </cell>
          <cell r="BM61">
            <v>2.2070620355775727E-2</v>
          </cell>
          <cell r="BN61">
            <v>0</v>
          </cell>
          <cell r="BO61">
            <v>0</v>
          </cell>
          <cell r="BP61">
            <v>1581422</v>
          </cell>
          <cell r="BQ61">
            <v>4265</v>
          </cell>
          <cell r="BR61" t="str">
            <v>Y</v>
          </cell>
          <cell r="BS61">
            <v>4285.6964769647693</v>
          </cell>
          <cell r="BT61">
            <v>2.0234739754731557E-2</v>
          </cell>
          <cell r="BU61">
            <v>-7771.2302204999996</v>
          </cell>
        </row>
        <row r="62">
          <cell r="C62">
            <v>8263390</v>
          </cell>
          <cell r="D62" t="str">
            <v>Newton Leys Primary School</v>
          </cell>
          <cell r="E62">
            <v>497.5</v>
          </cell>
          <cell r="F62">
            <v>497.5</v>
          </cell>
          <cell r="G62">
            <v>0</v>
          </cell>
          <cell r="H62">
            <v>1627195.4481686635</v>
          </cell>
          <cell r="I62">
            <v>0</v>
          </cell>
          <cell r="J62">
            <v>0</v>
          </cell>
          <cell r="K62">
            <v>36578.993566145749</v>
          </cell>
          <cell r="L62">
            <v>0</v>
          </cell>
          <cell r="M62">
            <v>52208.490671354266</v>
          </cell>
          <cell r="N62">
            <v>0</v>
          </cell>
          <cell r="O62">
            <v>1888.1937693920358</v>
          </cell>
          <cell r="P62">
            <v>2896.6608962264158</v>
          </cell>
          <cell r="Q62">
            <v>162663.60188364785</v>
          </cell>
          <cell r="R62">
            <v>0</v>
          </cell>
          <cell r="S62">
            <v>2628.4515539832164</v>
          </cell>
          <cell r="T62">
            <v>686.61591614255769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45498.406542512814</v>
          </cell>
          <cell r="AB62">
            <v>0</v>
          </cell>
          <cell r="AC62">
            <v>0</v>
          </cell>
          <cell r="AD62">
            <v>125567.21525428569</v>
          </cell>
          <cell r="AE62">
            <v>0</v>
          </cell>
          <cell r="AF62">
            <v>13017.473373437497</v>
          </cell>
          <cell r="AG62">
            <v>0</v>
          </cell>
          <cell r="AH62">
            <v>121300</v>
          </cell>
          <cell r="AI62">
            <v>0</v>
          </cell>
          <cell r="AJ62">
            <v>0</v>
          </cell>
          <cell r="AK62">
            <v>0</v>
          </cell>
          <cell r="AL62">
            <v>84624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1627195.4481686635</v>
          </cell>
          <cell r="AV62">
            <v>443634.10342712799</v>
          </cell>
          <cell r="AW62">
            <v>205924</v>
          </cell>
          <cell r="AX62">
            <v>218705.4917524872</v>
          </cell>
          <cell r="AY62">
            <v>2276753.5515957912</v>
          </cell>
          <cell r="AZ62">
            <v>2192129.5515957912</v>
          </cell>
          <cell r="BA62">
            <v>4265</v>
          </cell>
          <cell r="BB62">
            <v>2121837.5</v>
          </cell>
          <cell r="BC62">
            <v>0</v>
          </cell>
          <cell r="BD62">
            <v>0</v>
          </cell>
          <cell r="BE62">
            <v>2276753.5515957912</v>
          </cell>
          <cell r="BF62">
            <v>2276753.5515957917</v>
          </cell>
          <cell r="BG62">
            <v>0</v>
          </cell>
          <cell r="BH62">
            <v>2206461.5</v>
          </cell>
          <cell r="BI62">
            <v>2000537.5</v>
          </cell>
          <cell r="BJ62">
            <v>2070829.5515957912</v>
          </cell>
          <cell r="BK62">
            <v>4162.4714604940527</v>
          </cell>
          <cell r="BL62">
            <v>4073.9038767184038</v>
          </cell>
          <cell r="BM62">
            <v>2.1740224231061527E-2</v>
          </cell>
          <cell r="BN62">
            <v>0</v>
          </cell>
          <cell r="BO62">
            <v>0</v>
          </cell>
          <cell r="BP62">
            <v>2276753.5515957912</v>
          </cell>
          <cell r="BQ62">
            <v>4406.29055597144</v>
          </cell>
          <cell r="BR62" t="str">
            <v>Y</v>
          </cell>
          <cell r="BS62">
            <v>4576.3890484337517</v>
          </cell>
          <cell r="BT62">
            <v>1.0129335792691929E-2</v>
          </cell>
          <cell r="BU62">
            <v>-10477.471638749999</v>
          </cell>
        </row>
        <row r="63">
          <cell r="C63">
            <v>8263391</v>
          </cell>
          <cell r="D63" t="str">
            <v>Brooklands Farm Primary School</v>
          </cell>
          <cell r="E63">
            <v>1172</v>
          </cell>
          <cell r="F63">
            <v>1172</v>
          </cell>
          <cell r="G63">
            <v>0</v>
          </cell>
          <cell r="H63">
            <v>3833312.693977234</v>
          </cell>
          <cell r="I63">
            <v>0</v>
          </cell>
          <cell r="J63">
            <v>0</v>
          </cell>
          <cell r="K63">
            <v>45444.873400000004</v>
          </cell>
          <cell r="L63">
            <v>0</v>
          </cell>
          <cell r="M63">
            <v>61902.953400000013</v>
          </cell>
          <cell r="N63">
            <v>0</v>
          </cell>
          <cell r="O63">
            <v>2040.1689169230765</v>
          </cell>
          <cell r="P63">
            <v>1947.4339661538452</v>
          </cell>
          <cell r="Q63">
            <v>2596.5786215384619</v>
          </cell>
          <cell r="R63">
            <v>947.9572745299148</v>
          </cell>
          <cell r="S63">
            <v>504.89028752136772</v>
          </cell>
          <cell r="T63">
            <v>659.44853880341907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196044.69206895877</v>
          </cell>
          <cell r="AB63">
            <v>0</v>
          </cell>
          <cell r="AC63">
            <v>0</v>
          </cell>
          <cell r="AD63">
            <v>342747.58712665242</v>
          </cell>
          <cell r="AE63">
            <v>0</v>
          </cell>
          <cell r="AF63">
            <v>49172.628520000282</v>
          </cell>
          <cell r="AG63">
            <v>0</v>
          </cell>
          <cell r="AH63">
            <v>121300</v>
          </cell>
          <cell r="AI63">
            <v>0</v>
          </cell>
          <cell r="AJ63">
            <v>0</v>
          </cell>
          <cell r="AK63">
            <v>60650</v>
          </cell>
          <cell r="AL63">
            <v>190920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3833312.693977234</v>
          </cell>
          <cell r="AV63">
            <v>704009.21212108154</v>
          </cell>
          <cell r="AW63">
            <v>372870</v>
          </cell>
          <cell r="AX63">
            <v>339806.85399107751</v>
          </cell>
          <cell r="AY63">
            <v>4910191.9060983155</v>
          </cell>
          <cell r="AZ63">
            <v>4658621.9060983155</v>
          </cell>
          <cell r="BA63">
            <v>4265</v>
          </cell>
          <cell r="BB63">
            <v>4998580</v>
          </cell>
          <cell r="BC63">
            <v>339958.09390168451</v>
          </cell>
          <cell r="BD63">
            <v>0</v>
          </cell>
          <cell r="BE63">
            <v>5250150</v>
          </cell>
          <cell r="BF63">
            <v>5250150</v>
          </cell>
          <cell r="BG63">
            <v>0</v>
          </cell>
          <cell r="BH63">
            <v>5250150</v>
          </cell>
          <cell r="BI63">
            <v>4937930</v>
          </cell>
          <cell r="BJ63">
            <v>4937930</v>
          </cell>
          <cell r="BK63">
            <v>4213.2508532423208</v>
          </cell>
          <cell r="BL63">
            <v>4124.0860215053763</v>
          </cell>
          <cell r="BM63">
            <v>2.1620507252270531E-2</v>
          </cell>
          <cell r="BN63">
            <v>0</v>
          </cell>
          <cell r="BO63">
            <v>0</v>
          </cell>
          <cell r="BP63">
            <v>5250150</v>
          </cell>
          <cell r="BQ63">
            <v>4265</v>
          </cell>
          <cell r="BR63" t="str">
            <v>Y</v>
          </cell>
          <cell r="BS63">
            <v>4479.6501706484642</v>
          </cell>
          <cell r="BT63">
            <v>1.7211547081955159E-2</v>
          </cell>
          <cell r="BU63">
            <v>-24682.606553999998</v>
          </cell>
        </row>
        <row r="64">
          <cell r="C64">
            <v>8263392</v>
          </cell>
          <cell r="D64" t="str">
            <v>Priory Rise School</v>
          </cell>
          <cell r="E64">
            <v>628</v>
          </cell>
          <cell r="F64">
            <v>628</v>
          </cell>
          <cell r="G64">
            <v>0</v>
          </cell>
          <cell r="H64">
            <v>2054027.621004866</v>
          </cell>
          <cell r="I64">
            <v>0</v>
          </cell>
          <cell r="J64">
            <v>0</v>
          </cell>
          <cell r="K64">
            <v>15470.595200000014</v>
          </cell>
          <cell r="L64">
            <v>0</v>
          </cell>
          <cell r="M64">
            <v>22454.992900000001</v>
          </cell>
          <cell r="N64">
            <v>0</v>
          </cell>
          <cell r="O64">
            <v>2039.9357052631531</v>
          </cell>
          <cell r="P64">
            <v>6119.807115789471</v>
          </cell>
          <cell r="Q64">
            <v>865.4272688995203</v>
          </cell>
          <cell r="R64">
            <v>473.92445677831023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80051.045722676441</v>
          </cell>
          <cell r="AB64">
            <v>0</v>
          </cell>
          <cell r="AC64">
            <v>0</v>
          </cell>
          <cell r="AD64">
            <v>108450.75327542856</v>
          </cell>
          <cell r="AE64">
            <v>0</v>
          </cell>
          <cell r="AF64">
            <v>0</v>
          </cell>
          <cell r="AG64">
            <v>0</v>
          </cell>
          <cell r="AH64">
            <v>121300</v>
          </cell>
          <cell r="AI64">
            <v>0</v>
          </cell>
          <cell r="AJ64">
            <v>0</v>
          </cell>
          <cell r="AK64">
            <v>0</v>
          </cell>
          <cell r="AL64">
            <v>70692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2054027.621004866</v>
          </cell>
          <cell r="AV64">
            <v>235926.4816448355</v>
          </cell>
          <cell r="AW64">
            <v>191992</v>
          </cell>
          <cell r="AX64">
            <v>144992.66904567476</v>
          </cell>
          <cell r="AY64">
            <v>2481946.1026497013</v>
          </cell>
          <cell r="AZ64">
            <v>2411254.1026497013</v>
          </cell>
          <cell r="BA64">
            <v>4265</v>
          </cell>
          <cell r="BB64">
            <v>2678420</v>
          </cell>
          <cell r="BC64">
            <v>267165.89735029871</v>
          </cell>
          <cell r="BD64">
            <v>0</v>
          </cell>
          <cell r="BE64">
            <v>2749112</v>
          </cell>
          <cell r="BF64">
            <v>2749112</v>
          </cell>
          <cell r="BG64">
            <v>0</v>
          </cell>
          <cell r="BH64">
            <v>2749112</v>
          </cell>
          <cell r="BI64">
            <v>2557120</v>
          </cell>
          <cell r="BJ64">
            <v>2557120</v>
          </cell>
          <cell r="BK64">
            <v>4071.8471337579617</v>
          </cell>
          <cell r="BL64">
            <v>3984.0387722132473</v>
          </cell>
          <cell r="BM64">
            <v>2.2040036898520039E-2</v>
          </cell>
          <cell r="BN64">
            <v>0</v>
          </cell>
          <cell r="BO64">
            <v>0</v>
          </cell>
          <cell r="BP64">
            <v>2749112</v>
          </cell>
          <cell r="BQ64">
            <v>4265</v>
          </cell>
          <cell r="BR64" t="str">
            <v>Y</v>
          </cell>
          <cell r="BS64">
            <v>4377.5668789808915</v>
          </cell>
          <cell r="BT64">
            <v>1.9412988651031915E-2</v>
          </cell>
          <cell r="BU64">
            <v>-13225.833546</v>
          </cell>
        </row>
        <row r="65">
          <cell r="C65">
            <v>8264702</v>
          </cell>
          <cell r="D65" t="str">
            <v>St Paul's Catholic School</v>
          </cell>
          <cell r="E65">
            <v>1446</v>
          </cell>
          <cell r="F65">
            <v>0</v>
          </cell>
          <cell r="G65">
            <v>1446</v>
          </cell>
          <cell r="H65">
            <v>0</v>
          </cell>
          <cell r="I65">
            <v>4044253.0762255895</v>
          </cell>
          <cell r="J65">
            <v>2957661.6446136953</v>
          </cell>
          <cell r="K65">
            <v>0</v>
          </cell>
          <cell r="L65">
            <v>139718.81290000025</v>
          </cell>
          <cell r="M65">
            <v>0</v>
          </cell>
          <cell r="N65">
            <v>346118.56555000017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94270.605713019453</v>
          </cell>
          <cell r="V65">
            <v>100250.0732191831</v>
          </cell>
          <cell r="W65">
            <v>101125.61971017976</v>
          </cell>
          <cell r="X65">
            <v>40841.668668282553</v>
          </cell>
          <cell r="Y65">
            <v>48309.565209141263</v>
          </cell>
          <cell r="Z65">
            <v>19251.722254986093</v>
          </cell>
          <cell r="AA65">
            <v>0</v>
          </cell>
          <cell r="AB65">
            <v>94493.58225882359</v>
          </cell>
          <cell r="AC65">
            <v>0</v>
          </cell>
          <cell r="AD65">
            <v>0</v>
          </cell>
          <cell r="AE65">
            <v>619579.04811644182</v>
          </cell>
          <cell r="AF65">
            <v>0</v>
          </cell>
          <cell r="AG65">
            <v>0</v>
          </cell>
          <cell r="AH65">
            <v>121300</v>
          </cell>
          <cell r="AI65">
            <v>0</v>
          </cell>
          <cell r="AJ65">
            <v>0</v>
          </cell>
          <cell r="AK65">
            <v>0</v>
          </cell>
          <cell r="AL65">
            <v>52632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7001914.7208392844</v>
          </cell>
          <cell r="AV65">
            <v>1603959.2636000579</v>
          </cell>
          <cell r="AW65">
            <v>173932</v>
          </cell>
          <cell r="AX65">
            <v>924126.5745587711</v>
          </cell>
          <cell r="AY65">
            <v>8779805.9844393432</v>
          </cell>
          <cell r="AZ65">
            <v>8727173.9844393432</v>
          </cell>
          <cell r="BA65">
            <v>5525</v>
          </cell>
          <cell r="BB65">
            <v>7989150</v>
          </cell>
          <cell r="BC65">
            <v>0</v>
          </cell>
          <cell r="BD65">
            <v>0</v>
          </cell>
          <cell r="BE65">
            <v>8779805.9844393432</v>
          </cell>
          <cell r="BF65">
            <v>0</v>
          </cell>
          <cell r="BG65">
            <v>8779805.9844393414</v>
          </cell>
          <cell r="BH65">
            <v>8041782</v>
          </cell>
          <cell r="BI65">
            <v>7867850</v>
          </cell>
          <cell r="BJ65">
            <v>8605873.9844393432</v>
          </cell>
          <cell r="BK65">
            <v>5951.5034470534874</v>
          </cell>
          <cell r="BL65">
            <v>5831.3551255927478</v>
          </cell>
          <cell r="BM65">
            <v>2.0603842309899929E-2</v>
          </cell>
          <cell r="BN65">
            <v>0</v>
          </cell>
          <cell r="BO65">
            <v>0</v>
          </cell>
          <cell r="BP65">
            <v>8779805.9844393432</v>
          </cell>
          <cell r="BQ65">
            <v>6035.3900307326021</v>
          </cell>
          <cell r="BR65" t="str">
            <v>Y</v>
          </cell>
          <cell r="BS65">
            <v>6071.7883709815651</v>
          </cell>
          <cell r="BT65">
            <v>2.0014921211845893E-2</v>
          </cell>
          <cell r="BU65">
            <v>0</v>
          </cell>
        </row>
        <row r="66">
          <cell r="C66">
            <v>8265406</v>
          </cell>
          <cell r="D66" t="str">
            <v>The Radcliffe School</v>
          </cell>
          <cell r="E66">
            <v>1044</v>
          </cell>
          <cell r="F66">
            <v>0</v>
          </cell>
          <cell r="G66">
            <v>1044</v>
          </cell>
          <cell r="H66">
            <v>0</v>
          </cell>
          <cell r="I66">
            <v>2932890.486293586</v>
          </cell>
          <cell r="J66">
            <v>2120783.7451711558</v>
          </cell>
          <cell r="K66">
            <v>0</v>
          </cell>
          <cell r="L66">
            <v>132466.97139999975</v>
          </cell>
          <cell r="M66">
            <v>0</v>
          </cell>
          <cell r="N66">
            <v>288283.84380000009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19128.016509788878</v>
          </cell>
          <cell r="V66">
            <v>48618.759636276227</v>
          </cell>
          <cell r="W66">
            <v>9198.1437149712128</v>
          </cell>
          <cell r="X66">
            <v>123260.27880230345</v>
          </cell>
          <cell r="Y66">
            <v>2164.2691094049915</v>
          </cell>
          <cell r="Z66">
            <v>3668.9514426103638</v>
          </cell>
          <cell r="AA66">
            <v>0</v>
          </cell>
          <cell r="AB66">
            <v>25180.862400000016</v>
          </cell>
          <cell r="AC66">
            <v>0</v>
          </cell>
          <cell r="AD66">
            <v>0</v>
          </cell>
          <cell r="AE66">
            <v>401280.00648863526</v>
          </cell>
          <cell r="AF66">
            <v>0</v>
          </cell>
          <cell r="AG66">
            <v>0</v>
          </cell>
          <cell r="AH66">
            <v>121300</v>
          </cell>
          <cell r="AI66">
            <v>0</v>
          </cell>
          <cell r="AJ66">
            <v>0</v>
          </cell>
          <cell r="AK66">
            <v>0</v>
          </cell>
          <cell r="AL66">
            <v>44634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5053674.2314647418</v>
          </cell>
          <cell r="AV66">
            <v>1053250.1033039901</v>
          </cell>
          <cell r="AW66">
            <v>165934</v>
          </cell>
          <cell r="AX66">
            <v>620755.96527424874</v>
          </cell>
          <cell r="AY66">
            <v>6272858.3347687321</v>
          </cell>
          <cell r="AZ66">
            <v>6228224.3347687321</v>
          </cell>
          <cell r="BA66">
            <v>5525</v>
          </cell>
          <cell r="BB66">
            <v>5768100</v>
          </cell>
          <cell r="BC66">
            <v>0</v>
          </cell>
          <cell r="BD66">
            <v>0</v>
          </cell>
          <cell r="BE66">
            <v>6272858.3347687321</v>
          </cell>
          <cell r="BF66">
            <v>0</v>
          </cell>
          <cell r="BG66">
            <v>6272858.3347687321</v>
          </cell>
          <cell r="BH66">
            <v>5812734</v>
          </cell>
          <cell r="BI66">
            <v>5646800</v>
          </cell>
          <cell r="BJ66">
            <v>6106924.3347687321</v>
          </cell>
          <cell r="BK66">
            <v>5849.544381962387</v>
          </cell>
          <cell r="BL66">
            <v>5650.3162254059225</v>
          </cell>
          <cell r="BM66">
            <v>3.5259647178800473E-2</v>
          </cell>
          <cell r="BN66">
            <v>0</v>
          </cell>
          <cell r="BO66">
            <v>0</v>
          </cell>
          <cell r="BP66">
            <v>6272858.3347687321</v>
          </cell>
          <cell r="BQ66">
            <v>5965.7321214259882</v>
          </cell>
          <cell r="BR66" t="str">
            <v>Y</v>
          </cell>
          <cell r="BS66">
            <v>6008.4849949892068</v>
          </cell>
          <cell r="BT66">
            <v>3.4376037207414001E-2</v>
          </cell>
          <cell r="BU66">
            <v>0</v>
          </cell>
        </row>
        <row r="67">
          <cell r="C67">
            <v>8262003</v>
          </cell>
          <cell r="D67" t="str">
            <v>Chestnuts Primary School</v>
          </cell>
          <cell r="E67">
            <v>404</v>
          </cell>
          <cell r="F67">
            <v>404</v>
          </cell>
          <cell r="G67">
            <v>0</v>
          </cell>
          <cell r="H67">
            <v>1321380.826251538</v>
          </cell>
          <cell r="I67">
            <v>0</v>
          </cell>
          <cell r="J67">
            <v>0</v>
          </cell>
          <cell r="K67">
            <v>55597.451500000068</v>
          </cell>
          <cell r="L67">
            <v>0</v>
          </cell>
          <cell r="M67">
            <v>74040.787400000016</v>
          </cell>
          <cell r="N67">
            <v>0</v>
          </cell>
          <cell r="O67">
            <v>22177.262800000037</v>
          </cell>
          <cell r="P67">
            <v>38049.023699999991</v>
          </cell>
          <cell r="Q67">
            <v>3888.2214000000035</v>
          </cell>
          <cell r="R67">
            <v>946.33959999999979</v>
          </cell>
          <cell r="S67">
            <v>3528.2008999999944</v>
          </cell>
          <cell r="T67">
            <v>2633.2927999999993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20796.135993714292</v>
          </cell>
          <cell r="AB67">
            <v>0</v>
          </cell>
          <cell r="AC67">
            <v>0</v>
          </cell>
          <cell r="AD67">
            <v>153684.05485090907</v>
          </cell>
          <cell r="AE67">
            <v>0</v>
          </cell>
          <cell r="AF67">
            <v>14043.885389999985</v>
          </cell>
          <cell r="AG67">
            <v>0</v>
          </cell>
          <cell r="AH67">
            <v>121300</v>
          </cell>
          <cell r="AI67">
            <v>0</v>
          </cell>
          <cell r="AJ67">
            <v>0</v>
          </cell>
          <cell r="AK67">
            <v>0</v>
          </cell>
          <cell r="AL67">
            <v>6297.5999999999985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1321380.826251538</v>
          </cell>
          <cell r="AV67">
            <v>389384.65633462352</v>
          </cell>
          <cell r="AW67">
            <v>127597.6</v>
          </cell>
          <cell r="AX67">
            <v>183064.4401499888</v>
          </cell>
          <cell r="AY67">
            <v>1838363.0825861616</v>
          </cell>
          <cell r="AZ67">
            <v>1832065.4825861615</v>
          </cell>
          <cell r="BA67">
            <v>4265</v>
          </cell>
          <cell r="BB67">
            <v>1723060</v>
          </cell>
          <cell r="BC67">
            <v>0</v>
          </cell>
          <cell r="BD67">
            <v>0</v>
          </cell>
          <cell r="BE67">
            <v>1838363.0825861616</v>
          </cell>
          <cell r="BF67">
            <v>1838363.0825861616</v>
          </cell>
          <cell r="BG67">
            <v>0</v>
          </cell>
          <cell r="BH67">
            <v>1729357.6</v>
          </cell>
          <cell r="BI67">
            <v>1601760</v>
          </cell>
          <cell r="BJ67">
            <v>1710765.4825861615</v>
          </cell>
          <cell r="BK67">
            <v>4234.5680262033702</v>
          </cell>
          <cell r="BL67">
            <v>4049.9816924433248</v>
          </cell>
          <cell r="BM67">
            <v>4.5577078559257821E-2</v>
          </cell>
          <cell r="BN67">
            <v>0</v>
          </cell>
          <cell r="BO67">
            <v>0</v>
          </cell>
          <cell r="BP67">
            <v>1838363.0825861616</v>
          </cell>
          <cell r="BQ67">
            <v>4534.8155509558455</v>
          </cell>
          <cell r="BR67" t="str">
            <v>Y</v>
          </cell>
          <cell r="BS67">
            <v>4550.4036697677266</v>
          </cell>
          <cell r="BT67">
            <v>2.6210969331444067E-2</v>
          </cell>
          <cell r="BU67">
            <v>0</v>
          </cell>
        </row>
        <row r="68">
          <cell r="C68">
            <v>8262004</v>
          </cell>
          <cell r="D68" t="str">
            <v>Jubilee Wood Primary School</v>
          </cell>
          <cell r="E68">
            <v>466</v>
          </cell>
          <cell r="F68">
            <v>466</v>
          </cell>
          <cell r="G68">
            <v>0</v>
          </cell>
          <cell r="H68">
            <v>1524166.9926564768</v>
          </cell>
          <cell r="I68">
            <v>0</v>
          </cell>
          <cell r="J68">
            <v>0</v>
          </cell>
          <cell r="K68">
            <v>63816.205199999946</v>
          </cell>
          <cell r="L68">
            <v>0</v>
          </cell>
          <cell r="M68">
            <v>84964.837999999945</v>
          </cell>
          <cell r="N68">
            <v>0</v>
          </cell>
          <cell r="O68">
            <v>36521.263238095198</v>
          </cell>
          <cell r="P68">
            <v>20169.697651948074</v>
          </cell>
          <cell r="Q68">
            <v>33989.67567272731</v>
          </cell>
          <cell r="R68">
            <v>2386.332541125536</v>
          </cell>
          <cell r="S68">
            <v>1525.1777545454534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86230.610883254616</v>
          </cell>
          <cell r="AB68">
            <v>0</v>
          </cell>
          <cell r="AC68">
            <v>0</v>
          </cell>
          <cell r="AD68">
            <v>207063.42733012655</v>
          </cell>
          <cell r="AE68">
            <v>0</v>
          </cell>
          <cell r="AF68">
            <v>28582.541810000122</v>
          </cell>
          <cell r="AG68">
            <v>0</v>
          </cell>
          <cell r="AH68">
            <v>121300</v>
          </cell>
          <cell r="AI68">
            <v>0</v>
          </cell>
          <cell r="AJ68">
            <v>0</v>
          </cell>
          <cell r="AK68">
            <v>0</v>
          </cell>
          <cell r="AL68">
            <v>21401.599999999999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1524166.9926564768</v>
          </cell>
          <cell r="AV68">
            <v>565249.77008182276</v>
          </cell>
          <cell r="AW68">
            <v>142701.6</v>
          </cell>
          <cell r="AX68">
            <v>230609.16527771723</v>
          </cell>
          <cell r="AY68">
            <v>2232118.3627382996</v>
          </cell>
          <cell r="AZ68">
            <v>2210716.7627382996</v>
          </cell>
          <cell r="BA68">
            <v>4265</v>
          </cell>
          <cell r="BB68">
            <v>1987490</v>
          </cell>
          <cell r="BC68">
            <v>0</v>
          </cell>
          <cell r="BD68">
            <v>0</v>
          </cell>
          <cell r="BE68">
            <v>2232118.3627382996</v>
          </cell>
          <cell r="BF68">
            <v>2232118.3627382996</v>
          </cell>
          <cell r="BG68">
            <v>0</v>
          </cell>
          <cell r="BH68">
            <v>2008891.6</v>
          </cell>
          <cell r="BI68">
            <v>1866190</v>
          </cell>
          <cell r="BJ68">
            <v>2089416.7627382996</v>
          </cell>
          <cell r="BK68">
            <v>4483.7269586658786</v>
          </cell>
          <cell r="BL68">
            <v>4372.6062707566471</v>
          </cell>
          <cell r="BM68">
            <v>2.541291875566077E-2</v>
          </cell>
          <cell r="BN68">
            <v>0</v>
          </cell>
          <cell r="BO68">
            <v>0</v>
          </cell>
          <cell r="BP68">
            <v>2232118.3627382996</v>
          </cell>
          <cell r="BQ68">
            <v>4744.0273878504286</v>
          </cell>
          <cell r="BR68" t="str">
            <v>Y</v>
          </cell>
          <cell r="BS68">
            <v>4789.9535681079387</v>
          </cell>
          <cell r="BT68">
            <v>2.7438015660804949E-2</v>
          </cell>
          <cell r="BU68">
            <v>0</v>
          </cell>
        </row>
        <row r="69">
          <cell r="C69">
            <v>8262008</v>
          </cell>
          <cell r="D69" t="str">
            <v>Monkston Primary School</v>
          </cell>
          <cell r="E69">
            <v>419</v>
          </cell>
          <cell r="F69">
            <v>419</v>
          </cell>
          <cell r="G69">
            <v>0</v>
          </cell>
          <cell r="H69">
            <v>1370441.9955430555</v>
          </cell>
          <cell r="I69">
            <v>0</v>
          </cell>
          <cell r="J69">
            <v>0</v>
          </cell>
          <cell r="K69">
            <v>23689.348899999997</v>
          </cell>
          <cell r="L69">
            <v>0</v>
          </cell>
          <cell r="M69">
            <v>30951.476699999876</v>
          </cell>
          <cell r="N69">
            <v>0</v>
          </cell>
          <cell r="O69">
            <v>1810.3888000000015</v>
          </cell>
          <cell r="P69">
            <v>2777.3010000000054</v>
          </cell>
          <cell r="Q69">
            <v>1296.0738000000006</v>
          </cell>
          <cell r="R69">
            <v>0</v>
          </cell>
          <cell r="S69">
            <v>504.02870000000098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40010.58905637404</v>
          </cell>
          <cell r="AB69">
            <v>0</v>
          </cell>
          <cell r="AC69">
            <v>0</v>
          </cell>
          <cell r="AD69">
            <v>123510.77595619597</v>
          </cell>
          <cell r="AE69">
            <v>0</v>
          </cell>
          <cell r="AF69">
            <v>0</v>
          </cell>
          <cell r="AG69">
            <v>0</v>
          </cell>
          <cell r="AH69">
            <v>121300</v>
          </cell>
          <cell r="AI69">
            <v>0</v>
          </cell>
          <cell r="AJ69">
            <v>0</v>
          </cell>
          <cell r="AK69">
            <v>0</v>
          </cell>
          <cell r="AL69">
            <v>4684.8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1370441.9955430555</v>
          </cell>
          <cell r="AV69">
            <v>224549.98291256989</v>
          </cell>
          <cell r="AW69">
            <v>125984.8</v>
          </cell>
          <cell r="AX69">
            <v>126670.41617613431</v>
          </cell>
          <cell r="AY69">
            <v>1720976.7784556255</v>
          </cell>
          <cell r="AZ69">
            <v>1716291.9784556255</v>
          </cell>
          <cell r="BA69">
            <v>4265</v>
          </cell>
          <cell r="BB69">
            <v>1787035</v>
          </cell>
          <cell r="BC69">
            <v>70743.021544374526</v>
          </cell>
          <cell r="BD69">
            <v>0</v>
          </cell>
          <cell r="BE69">
            <v>1791719.8</v>
          </cell>
          <cell r="BF69">
            <v>1791719.7999999998</v>
          </cell>
          <cell r="BG69">
            <v>0</v>
          </cell>
          <cell r="BH69">
            <v>1791719.8</v>
          </cell>
          <cell r="BI69">
            <v>1665735</v>
          </cell>
          <cell r="BJ69">
            <v>1665735</v>
          </cell>
          <cell r="BK69">
            <v>3975.5011933174223</v>
          </cell>
          <cell r="BL69">
            <v>3891.8764845605701</v>
          </cell>
          <cell r="BM69">
            <v>2.1486989396657136E-2</v>
          </cell>
          <cell r="BN69">
            <v>0</v>
          </cell>
          <cell r="BO69">
            <v>0</v>
          </cell>
          <cell r="BP69">
            <v>1791719.8</v>
          </cell>
          <cell r="BQ69">
            <v>4265</v>
          </cell>
          <cell r="BR69" t="str">
            <v>Y</v>
          </cell>
          <cell r="BS69">
            <v>4276.1809069212413</v>
          </cell>
          <cell r="BT69">
            <v>2.0516052395941342E-2</v>
          </cell>
          <cell r="BU69">
            <v>0</v>
          </cell>
        </row>
        <row r="70">
          <cell r="C70">
            <v>8262016</v>
          </cell>
          <cell r="D70" t="str">
            <v>Middleton Primary School</v>
          </cell>
          <cell r="E70">
            <v>630</v>
          </cell>
          <cell r="F70">
            <v>630</v>
          </cell>
          <cell r="G70">
            <v>0</v>
          </cell>
          <cell r="H70">
            <v>2060569.1102437349</v>
          </cell>
          <cell r="I70">
            <v>0</v>
          </cell>
          <cell r="J70">
            <v>0</v>
          </cell>
          <cell r="K70">
            <v>21755.524499999989</v>
          </cell>
          <cell r="L70">
            <v>0</v>
          </cell>
          <cell r="M70">
            <v>31558.368399999985</v>
          </cell>
          <cell r="N70">
            <v>0</v>
          </cell>
          <cell r="O70">
            <v>1813.2670015898293</v>
          </cell>
          <cell r="P70">
            <v>5007.089561208265</v>
          </cell>
          <cell r="Q70">
            <v>1298.1343306836241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54243.088666666612</v>
          </cell>
          <cell r="AB70">
            <v>0</v>
          </cell>
          <cell r="AC70">
            <v>0</v>
          </cell>
          <cell r="AD70">
            <v>112765.81265589353</v>
          </cell>
          <cell r="AE70">
            <v>0</v>
          </cell>
          <cell r="AF70">
            <v>0</v>
          </cell>
          <cell r="AG70">
            <v>0</v>
          </cell>
          <cell r="AH70">
            <v>121300</v>
          </cell>
          <cell r="AI70">
            <v>0</v>
          </cell>
          <cell r="AJ70">
            <v>0</v>
          </cell>
          <cell r="AK70">
            <v>0</v>
          </cell>
          <cell r="AL70">
            <v>15564.8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2060569.1102437349</v>
          </cell>
          <cell r="AV70">
            <v>228441.28511604184</v>
          </cell>
          <cell r="AW70">
            <v>136864.79999999999</v>
          </cell>
          <cell r="AX70">
            <v>149738.79584008612</v>
          </cell>
          <cell r="AY70">
            <v>2425875.1953597767</v>
          </cell>
          <cell r="AZ70">
            <v>2410310.3953597769</v>
          </cell>
          <cell r="BA70">
            <v>4265</v>
          </cell>
          <cell r="BB70">
            <v>2686950</v>
          </cell>
          <cell r="BC70">
            <v>276639.60464022309</v>
          </cell>
          <cell r="BD70">
            <v>0</v>
          </cell>
          <cell r="BE70">
            <v>2702514.8</v>
          </cell>
          <cell r="BF70">
            <v>2702514.8</v>
          </cell>
          <cell r="BG70">
            <v>0</v>
          </cell>
          <cell r="BH70">
            <v>2702514.8</v>
          </cell>
          <cell r="BI70">
            <v>2565650</v>
          </cell>
          <cell r="BJ70">
            <v>2565650</v>
          </cell>
          <cell r="BK70">
            <v>4072.4603174603176</v>
          </cell>
          <cell r="BL70">
            <v>3986.8471337579617</v>
          </cell>
          <cell r="BM70">
            <v>2.1473906781486685E-2</v>
          </cell>
          <cell r="BN70">
            <v>0</v>
          </cell>
          <cell r="BO70">
            <v>0</v>
          </cell>
          <cell r="BP70">
            <v>2702514.8</v>
          </cell>
          <cell r="BQ70">
            <v>4265</v>
          </cell>
          <cell r="BR70" t="str">
            <v>Y</v>
          </cell>
          <cell r="BS70">
            <v>4289.7060317460318</v>
          </cell>
          <cell r="BT70">
            <v>2.0525474857463033E-2</v>
          </cell>
          <cell r="BU70">
            <v>0</v>
          </cell>
        </row>
        <row r="71">
          <cell r="C71">
            <v>8262018</v>
          </cell>
          <cell r="D71" t="str">
            <v>Charles Warren Academy</v>
          </cell>
          <cell r="E71">
            <v>205</v>
          </cell>
          <cell r="F71">
            <v>205</v>
          </cell>
          <cell r="G71">
            <v>0</v>
          </cell>
          <cell r="H71">
            <v>670502.6469840724</v>
          </cell>
          <cell r="I71">
            <v>0</v>
          </cell>
          <cell r="J71">
            <v>0</v>
          </cell>
          <cell r="K71">
            <v>45444.873400000033</v>
          </cell>
          <cell r="L71">
            <v>0</v>
          </cell>
          <cell r="M71">
            <v>59475.38660000002</v>
          </cell>
          <cell r="N71">
            <v>0</v>
          </cell>
          <cell r="O71">
            <v>14483.110400000021</v>
          </cell>
          <cell r="P71">
            <v>833.19029999999907</v>
          </cell>
          <cell r="Q71">
            <v>5616.3198000000029</v>
          </cell>
          <cell r="R71">
            <v>39746.26320000003</v>
          </cell>
          <cell r="S71">
            <v>12096.688799999967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26704.032875000026</v>
          </cell>
          <cell r="AB71">
            <v>0</v>
          </cell>
          <cell r="AC71">
            <v>0</v>
          </cell>
          <cell r="AD71">
            <v>47330.014010273968</v>
          </cell>
          <cell r="AE71">
            <v>0</v>
          </cell>
          <cell r="AF71">
            <v>9229.3826750000553</v>
          </cell>
          <cell r="AG71">
            <v>0</v>
          </cell>
          <cell r="AH71">
            <v>121300</v>
          </cell>
          <cell r="AI71">
            <v>0</v>
          </cell>
          <cell r="AJ71">
            <v>0</v>
          </cell>
          <cell r="AK71">
            <v>0</v>
          </cell>
          <cell r="AL71">
            <v>5683.2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670502.6469840724</v>
          </cell>
          <cell r="AV71">
            <v>260959.26206027414</v>
          </cell>
          <cell r="AW71">
            <v>126983.2</v>
          </cell>
          <cell r="AX71">
            <v>102798.27208919168</v>
          </cell>
          <cell r="AY71">
            <v>1058445.1090443465</v>
          </cell>
          <cell r="AZ71">
            <v>1052761.9090443465</v>
          </cell>
          <cell r="BA71">
            <v>4265</v>
          </cell>
          <cell r="BB71">
            <v>874325</v>
          </cell>
          <cell r="BC71">
            <v>0</v>
          </cell>
          <cell r="BD71">
            <v>0</v>
          </cell>
          <cell r="BE71">
            <v>1058445.1090443465</v>
          </cell>
          <cell r="BF71">
            <v>1058445.1090443465</v>
          </cell>
          <cell r="BG71">
            <v>0</v>
          </cell>
          <cell r="BH71">
            <v>880008.2</v>
          </cell>
          <cell r="BI71">
            <v>753025</v>
          </cell>
          <cell r="BJ71">
            <v>931461.90904434654</v>
          </cell>
          <cell r="BK71">
            <v>4543.7166294846174</v>
          </cell>
          <cell r="BL71">
            <v>4417.1094630541875</v>
          </cell>
          <cell r="BM71">
            <v>2.8662899909862795E-2</v>
          </cell>
          <cell r="BN71">
            <v>0</v>
          </cell>
          <cell r="BO71">
            <v>0</v>
          </cell>
          <cell r="BP71">
            <v>1058445.1090443465</v>
          </cell>
          <cell r="BQ71">
            <v>5135.4239465577884</v>
          </cell>
          <cell r="BR71" t="str">
            <v>Y</v>
          </cell>
          <cell r="BS71">
            <v>5163.1468733870561</v>
          </cell>
          <cell r="BT71">
            <v>2.3892133892482015E-2</v>
          </cell>
          <cell r="BU71">
            <v>0</v>
          </cell>
        </row>
        <row r="72">
          <cell r="C72">
            <v>8262019</v>
          </cell>
          <cell r="D72" t="str">
            <v>Orchard Academy</v>
          </cell>
          <cell r="E72">
            <v>349</v>
          </cell>
          <cell r="F72">
            <v>349</v>
          </cell>
          <cell r="G72">
            <v>0</v>
          </cell>
          <cell r="H72">
            <v>1141489.8721826405</v>
          </cell>
          <cell r="I72">
            <v>0</v>
          </cell>
          <cell r="J72">
            <v>0</v>
          </cell>
          <cell r="K72">
            <v>62365.836900000038</v>
          </cell>
          <cell r="L72">
            <v>0</v>
          </cell>
          <cell r="M72">
            <v>81323.487800000075</v>
          </cell>
          <cell r="N72">
            <v>0</v>
          </cell>
          <cell r="O72">
            <v>27155.832000000006</v>
          </cell>
          <cell r="P72">
            <v>18885.646800000017</v>
          </cell>
          <cell r="Q72">
            <v>9936.5657999999985</v>
          </cell>
          <cell r="R72">
            <v>3312.1886000000027</v>
          </cell>
          <cell r="S72">
            <v>3024.1722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36614.084850000014</v>
          </cell>
          <cell r="AB72">
            <v>0</v>
          </cell>
          <cell r="AC72">
            <v>0</v>
          </cell>
          <cell r="AD72">
            <v>132409.03878731807</v>
          </cell>
          <cell r="AE72">
            <v>0</v>
          </cell>
          <cell r="AF72">
            <v>0</v>
          </cell>
          <cell r="AG72">
            <v>0</v>
          </cell>
          <cell r="AH72">
            <v>121300</v>
          </cell>
          <cell r="AI72">
            <v>0</v>
          </cell>
          <cell r="AJ72">
            <v>0</v>
          </cell>
          <cell r="AK72">
            <v>0</v>
          </cell>
          <cell r="AL72">
            <v>12595.2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1141489.8721826405</v>
          </cell>
          <cell r="AV72">
            <v>375026.85373731819</v>
          </cell>
          <cell r="AW72">
            <v>133895.20000000001</v>
          </cell>
          <cell r="AX72">
            <v>164671.19048734513</v>
          </cell>
          <cell r="AY72">
            <v>1650411.9259199586</v>
          </cell>
          <cell r="AZ72">
            <v>1637816.7259199587</v>
          </cell>
          <cell r="BA72">
            <v>4265</v>
          </cell>
          <cell r="BB72">
            <v>1488485</v>
          </cell>
          <cell r="BC72">
            <v>0</v>
          </cell>
          <cell r="BD72">
            <v>0</v>
          </cell>
          <cell r="BE72">
            <v>1650411.9259199586</v>
          </cell>
          <cell r="BF72">
            <v>1650411.9259199584</v>
          </cell>
          <cell r="BG72">
            <v>0</v>
          </cell>
          <cell r="BH72">
            <v>1501080.2</v>
          </cell>
          <cell r="BI72">
            <v>1367185</v>
          </cell>
          <cell r="BJ72">
            <v>1516516.7259199587</v>
          </cell>
          <cell r="BK72">
            <v>4345.3201315758124</v>
          </cell>
          <cell r="BL72">
            <v>4189.0181165697668</v>
          </cell>
          <cell r="BM72">
            <v>3.7312327294023645E-2</v>
          </cell>
          <cell r="BN72">
            <v>0</v>
          </cell>
          <cell r="BO72">
            <v>0</v>
          </cell>
          <cell r="BP72">
            <v>1650411.9259199586</v>
          </cell>
          <cell r="BQ72">
            <v>4692.8846014898527</v>
          </cell>
          <cell r="BR72" t="str">
            <v>Y</v>
          </cell>
          <cell r="BS72">
            <v>4728.9739997706547</v>
          </cell>
          <cell r="BT72">
            <v>3.3373812037388317E-2</v>
          </cell>
          <cell r="BU72">
            <v>0</v>
          </cell>
        </row>
        <row r="73">
          <cell r="C73">
            <v>8262020</v>
          </cell>
          <cell r="D73" t="str">
            <v>New Chapter Primary School</v>
          </cell>
          <cell r="E73">
            <v>286</v>
          </cell>
          <cell r="F73">
            <v>286</v>
          </cell>
          <cell r="G73">
            <v>0</v>
          </cell>
          <cell r="H73">
            <v>935432.96115826699</v>
          </cell>
          <cell r="I73">
            <v>0</v>
          </cell>
          <cell r="J73">
            <v>0</v>
          </cell>
          <cell r="K73">
            <v>61398.924699999989</v>
          </cell>
          <cell r="L73">
            <v>0</v>
          </cell>
          <cell r="M73">
            <v>78895.921000000075</v>
          </cell>
          <cell r="N73">
            <v>0</v>
          </cell>
          <cell r="O73">
            <v>9730.8397999999779</v>
          </cell>
          <cell r="P73">
            <v>2221.8408000000018</v>
          </cell>
          <cell r="Q73">
            <v>41474.36160000004</v>
          </cell>
          <cell r="R73">
            <v>11356.075199999997</v>
          </cell>
          <cell r="S73">
            <v>44858.554299999967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20698.636287169731</v>
          </cell>
          <cell r="AB73">
            <v>0</v>
          </cell>
          <cell r="AC73">
            <v>0</v>
          </cell>
          <cell r="AD73">
            <v>126641.00700952379</v>
          </cell>
          <cell r="AE73">
            <v>0</v>
          </cell>
          <cell r="AF73">
            <v>1750.7282599999926</v>
          </cell>
          <cell r="AG73">
            <v>0</v>
          </cell>
          <cell r="AH73">
            <v>121300</v>
          </cell>
          <cell r="AI73">
            <v>0</v>
          </cell>
          <cell r="AJ73">
            <v>0</v>
          </cell>
          <cell r="AK73">
            <v>0</v>
          </cell>
          <cell r="AL73">
            <v>6195.2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935432.96115826699</v>
          </cell>
          <cell r="AV73">
            <v>399026.88895669358</v>
          </cell>
          <cell r="AW73">
            <v>127495.2</v>
          </cell>
          <cell r="AX73">
            <v>174336.31314580687</v>
          </cell>
          <cell r="AY73">
            <v>1461955.0501149606</v>
          </cell>
          <cell r="AZ73">
            <v>1455759.8501149607</v>
          </cell>
          <cell r="BA73">
            <v>4265</v>
          </cell>
          <cell r="BB73">
            <v>1219790</v>
          </cell>
          <cell r="BC73">
            <v>0</v>
          </cell>
          <cell r="BD73">
            <v>0</v>
          </cell>
          <cell r="BE73">
            <v>1461955.0501149606</v>
          </cell>
          <cell r="BF73">
            <v>1461955.0501149602</v>
          </cell>
          <cell r="BG73">
            <v>0</v>
          </cell>
          <cell r="BH73">
            <v>1225985.2</v>
          </cell>
          <cell r="BI73">
            <v>1098490</v>
          </cell>
          <cell r="BJ73">
            <v>1334459.8501149607</v>
          </cell>
          <cell r="BK73">
            <v>4665.9435318704918</v>
          </cell>
          <cell r="BL73">
            <v>4455.6843263492065</v>
          </cell>
          <cell r="BM73">
            <v>4.7188981561798071E-2</v>
          </cell>
          <cell r="BN73">
            <v>0</v>
          </cell>
          <cell r="BO73">
            <v>0</v>
          </cell>
          <cell r="BP73">
            <v>1461955.0501149606</v>
          </cell>
          <cell r="BQ73">
            <v>5090.0694059963662</v>
          </cell>
          <cell r="BR73" t="str">
            <v>Y</v>
          </cell>
          <cell r="BS73">
            <v>5111.7309444579041</v>
          </cell>
          <cell r="BT73">
            <v>5.1935729841998013E-2</v>
          </cell>
          <cell r="BU73">
            <v>0</v>
          </cell>
        </row>
        <row r="74">
          <cell r="C74">
            <v>8262021</v>
          </cell>
          <cell r="D74" t="str">
            <v>Whitehouse Primary School</v>
          </cell>
          <cell r="E74">
            <v>524</v>
          </cell>
          <cell r="F74">
            <v>524</v>
          </cell>
          <cell r="G74">
            <v>0</v>
          </cell>
          <cell r="H74">
            <v>1713870.180583678</v>
          </cell>
          <cell r="I74">
            <v>0</v>
          </cell>
          <cell r="J74">
            <v>0</v>
          </cell>
          <cell r="K74">
            <v>25139.717199999988</v>
          </cell>
          <cell r="L74">
            <v>0</v>
          </cell>
          <cell r="M74">
            <v>32772.151800000058</v>
          </cell>
          <cell r="N74">
            <v>0</v>
          </cell>
          <cell r="O74">
            <v>678.89580000000035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72274.719754377831</v>
          </cell>
          <cell r="AB74">
            <v>0</v>
          </cell>
          <cell r="AC74">
            <v>0</v>
          </cell>
          <cell r="AD74">
            <v>102351.00862699724</v>
          </cell>
          <cell r="AE74">
            <v>0</v>
          </cell>
          <cell r="AF74">
            <v>56670.312590000205</v>
          </cell>
          <cell r="AG74">
            <v>0</v>
          </cell>
          <cell r="AH74">
            <v>121300</v>
          </cell>
          <cell r="AI74">
            <v>0</v>
          </cell>
          <cell r="AJ74">
            <v>0</v>
          </cell>
          <cell r="AK74">
            <v>0</v>
          </cell>
          <cell r="AL74">
            <v>3833.3000000000011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1713870.180583678</v>
          </cell>
          <cell r="AV74">
            <v>289886.80577137531</v>
          </cell>
          <cell r="AW74">
            <v>125133.3</v>
          </cell>
          <cell r="AX74">
            <v>128547.65818803583</v>
          </cell>
          <cell r="AY74">
            <v>2128890.2863550531</v>
          </cell>
          <cell r="AZ74">
            <v>2125056.9863550533</v>
          </cell>
          <cell r="BA74">
            <v>4265</v>
          </cell>
          <cell r="BB74">
            <v>2234860</v>
          </cell>
          <cell r="BC74">
            <v>109803.01364494674</v>
          </cell>
          <cell r="BD74">
            <v>0</v>
          </cell>
          <cell r="BE74">
            <v>2238693.2999999998</v>
          </cell>
          <cell r="BF74">
            <v>2238693.2999999998</v>
          </cell>
          <cell r="BG74">
            <v>0</v>
          </cell>
          <cell r="BH74">
            <v>2238693.2999999998</v>
          </cell>
          <cell r="BI74">
            <v>2113560</v>
          </cell>
          <cell r="BJ74">
            <v>2113560</v>
          </cell>
          <cell r="BK74">
            <v>4033.5114503816794</v>
          </cell>
          <cell r="BL74">
            <v>3906.801801801802</v>
          </cell>
          <cell r="BM74">
            <v>3.2433088497460884E-2</v>
          </cell>
          <cell r="BN74">
            <v>0</v>
          </cell>
          <cell r="BO74">
            <v>0</v>
          </cell>
          <cell r="BP74">
            <v>2238693.2999999998</v>
          </cell>
          <cell r="BQ74">
            <v>4265</v>
          </cell>
          <cell r="BR74" t="str">
            <v>Y</v>
          </cell>
          <cell r="BS74">
            <v>4272.3154580152668</v>
          </cell>
          <cell r="BT74">
            <v>1.3157009276186793E-2</v>
          </cell>
          <cell r="BU74">
            <v>0</v>
          </cell>
        </row>
        <row r="75">
          <cell r="C75">
            <v>8262024</v>
          </cell>
          <cell r="D75" t="str">
            <v>Fairfields Primary School</v>
          </cell>
          <cell r="E75">
            <v>397</v>
          </cell>
          <cell r="F75">
            <v>397</v>
          </cell>
          <cell r="G75">
            <v>0</v>
          </cell>
          <cell r="H75">
            <v>1298485.6139154965</v>
          </cell>
          <cell r="I75">
            <v>0</v>
          </cell>
          <cell r="J75">
            <v>0</v>
          </cell>
          <cell r="K75">
            <v>15905.972792817684</v>
          </cell>
          <cell r="L75">
            <v>0</v>
          </cell>
          <cell r="M75">
            <v>20632.641303591161</v>
          </cell>
          <cell r="N75">
            <v>0</v>
          </cell>
          <cell r="O75">
            <v>497.7315468144044</v>
          </cell>
          <cell r="P75">
            <v>2443.409411634349</v>
          </cell>
          <cell r="Q75">
            <v>0</v>
          </cell>
          <cell r="R75">
            <v>7284.9799124653655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36051.070648437497</v>
          </cell>
          <cell r="AB75">
            <v>0</v>
          </cell>
          <cell r="AC75">
            <v>0</v>
          </cell>
          <cell r="AD75">
            <v>89020.596498818879</v>
          </cell>
          <cell r="AE75">
            <v>0</v>
          </cell>
          <cell r="AF75">
            <v>19074.75843643655</v>
          </cell>
          <cell r="AG75">
            <v>0</v>
          </cell>
          <cell r="AH75">
            <v>121300</v>
          </cell>
          <cell r="AI75">
            <v>0</v>
          </cell>
          <cell r="AJ75">
            <v>0</v>
          </cell>
          <cell r="AK75">
            <v>0</v>
          </cell>
          <cell r="AL75">
            <v>12902.4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1298485.6139154965</v>
          </cell>
          <cell r="AV75">
            <v>190911.1605510159</v>
          </cell>
          <cell r="AW75">
            <v>134202.4</v>
          </cell>
          <cell r="AX75">
            <v>105688.58212225785</v>
          </cell>
          <cell r="AY75">
            <v>1623599.1744665124</v>
          </cell>
          <cell r="AZ75">
            <v>1610696.7744665125</v>
          </cell>
          <cell r="BA75">
            <v>4265</v>
          </cell>
          <cell r="BB75">
            <v>1693205</v>
          </cell>
          <cell r="BC75">
            <v>82508.225533487508</v>
          </cell>
          <cell r="BD75">
            <v>0</v>
          </cell>
          <cell r="BE75">
            <v>1706107.4</v>
          </cell>
          <cell r="BF75">
            <v>1706107.4</v>
          </cell>
          <cell r="BG75">
            <v>0</v>
          </cell>
          <cell r="BH75">
            <v>1706107.4</v>
          </cell>
          <cell r="BI75">
            <v>1571905</v>
          </cell>
          <cell r="BJ75">
            <v>1571905</v>
          </cell>
          <cell r="BK75">
            <v>3959.4584382871535</v>
          </cell>
          <cell r="BL75">
            <v>3801.5030674846626</v>
          </cell>
          <cell r="BM75">
            <v>4.1550767682795836E-2</v>
          </cell>
          <cell r="BN75">
            <v>0</v>
          </cell>
          <cell r="BO75">
            <v>0</v>
          </cell>
          <cell r="BP75">
            <v>1706107.4</v>
          </cell>
          <cell r="BQ75">
            <v>4265</v>
          </cell>
          <cell r="BR75" t="str">
            <v>Y</v>
          </cell>
          <cell r="BS75">
            <v>4297.4997481108312</v>
          </cell>
          <cell r="BT75">
            <v>2.2271096286373249E-2</v>
          </cell>
          <cell r="BU75">
            <v>0</v>
          </cell>
        </row>
        <row r="76">
          <cell r="C76">
            <v>8262025</v>
          </cell>
          <cell r="D76" t="str">
            <v>Knowles Primary School</v>
          </cell>
          <cell r="E76">
            <v>333</v>
          </cell>
          <cell r="F76">
            <v>333</v>
          </cell>
          <cell r="G76">
            <v>0</v>
          </cell>
          <cell r="H76">
            <v>1089157.9582716883</v>
          </cell>
          <cell r="I76">
            <v>0</v>
          </cell>
          <cell r="J76">
            <v>0</v>
          </cell>
          <cell r="K76">
            <v>74452.239399999919</v>
          </cell>
          <cell r="L76">
            <v>0</v>
          </cell>
          <cell r="M76">
            <v>97709.563699999911</v>
          </cell>
          <cell r="N76">
            <v>0</v>
          </cell>
          <cell r="O76">
            <v>19914.276799999981</v>
          </cell>
          <cell r="P76">
            <v>29439.390599999973</v>
          </cell>
          <cell r="Q76">
            <v>17280.983999999979</v>
          </cell>
          <cell r="R76">
            <v>0</v>
          </cell>
          <cell r="S76">
            <v>8064.4591999999911</v>
          </cell>
          <cell r="T76">
            <v>9216.5247999999883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31813.412276712399</v>
          </cell>
          <cell r="AB76">
            <v>0</v>
          </cell>
          <cell r="AC76">
            <v>0</v>
          </cell>
          <cell r="AD76">
            <v>124720.35887</v>
          </cell>
          <cell r="AE76">
            <v>0</v>
          </cell>
          <cell r="AF76">
            <v>18097.201904999965</v>
          </cell>
          <cell r="AG76">
            <v>0</v>
          </cell>
          <cell r="AH76">
            <v>121300</v>
          </cell>
          <cell r="AI76">
            <v>0</v>
          </cell>
          <cell r="AJ76">
            <v>0</v>
          </cell>
          <cell r="AK76">
            <v>0</v>
          </cell>
          <cell r="AL76">
            <v>7372.8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1089157.9582716883</v>
          </cell>
          <cell r="AV76">
            <v>430708.41155171214</v>
          </cell>
          <cell r="AW76">
            <v>128672.8</v>
          </cell>
          <cell r="AX76">
            <v>174379.28354976745</v>
          </cell>
          <cell r="AY76">
            <v>1648539.1698234004</v>
          </cell>
          <cell r="AZ76">
            <v>1641166.3698234004</v>
          </cell>
          <cell r="BA76">
            <v>4265</v>
          </cell>
          <cell r="BB76">
            <v>1420245</v>
          </cell>
          <cell r="BC76">
            <v>0</v>
          </cell>
          <cell r="BD76">
            <v>0</v>
          </cell>
          <cell r="BE76">
            <v>1648539.1698234004</v>
          </cell>
          <cell r="BF76">
            <v>1648539.1698234004</v>
          </cell>
          <cell r="BG76">
            <v>0</v>
          </cell>
          <cell r="BH76">
            <v>1427617.8</v>
          </cell>
          <cell r="BI76">
            <v>1298945</v>
          </cell>
          <cell r="BJ76">
            <v>1519866.3698234004</v>
          </cell>
          <cell r="BK76">
            <v>4564.1632727429442</v>
          </cell>
          <cell r="BL76">
            <v>4299.5055011764707</v>
          </cell>
          <cell r="BM76">
            <v>6.1555397822855518E-2</v>
          </cell>
          <cell r="BN76">
            <v>0</v>
          </cell>
          <cell r="BO76">
            <v>0</v>
          </cell>
          <cell r="BP76">
            <v>1648539.1698234004</v>
          </cell>
          <cell r="BQ76">
            <v>4928.4275370072082</v>
          </cell>
          <cell r="BR76" t="str">
            <v>Y</v>
          </cell>
          <cell r="BS76">
            <v>4950.5680775477495</v>
          </cell>
          <cell r="BT76">
            <v>5.885988128057118E-2</v>
          </cell>
          <cell r="BU76">
            <v>0</v>
          </cell>
        </row>
        <row r="77">
          <cell r="C77">
            <v>8262027</v>
          </cell>
          <cell r="D77" t="str">
            <v>Moorland Primary School</v>
          </cell>
          <cell r="E77">
            <v>187</v>
          </cell>
          <cell r="F77">
            <v>187</v>
          </cell>
          <cell r="G77">
            <v>0</v>
          </cell>
          <cell r="H77">
            <v>611629.24383425142</v>
          </cell>
          <cell r="I77">
            <v>0</v>
          </cell>
          <cell r="J77">
            <v>0</v>
          </cell>
          <cell r="K77">
            <v>52696.71489999997</v>
          </cell>
          <cell r="L77">
            <v>0</v>
          </cell>
          <cell r="M77">
            <v>66151.195299999963</v>
          </cell>
          <cell r="N77">
            <v>0</v>
          </cell>
          <cell r="O77">
            <v>2489.2845999999995</v>
          </cell>
          <cell r="P77">
            <v>1110.9203999999997</v>
          </cell>
          <cell r="Q77">
            <v>2592.1475999999993</v>
          </cell>
          <cell r="R77">
            <v>25551.169200000011</v>
          </cell>
          <cell r="S77">
            <v>51410.92739999995</v>
          </cell>
          <cell r="T77">
            <v>1974.9695999999994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9392.0903524691312</v>
          </cell>
          <cell r="AB77">
            <v>0</v>
          </cell>
          <cell r="AC77">
            <v>0</v>
          </cell>
          <cell r="AD77">
            <v>68881.628440140848</v>
          </cell>
          <cell r="AE77">
            <v>0</v>
          </cell>
          <cell r="AF77">
            <v>5499.5702949999977</v>
          </cell>
          <cell r="AG77">
            <v>0</v>
          </cell>
          <cell r="AH77">
            <v>121300</v>
          </cell>
          <cell r="AI77">
            <v>0</v>
          </cell>
          <cell r="AJ77">
            <v>0</v>
          </cell>
          <cell r="AK77">
            <v>0</v>
          </cell>
          <cell r="AL77">
            <v>3737.6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611629.24383425142</v>
          </cell>
          <cell r="AV77">
            <v>287750.61808760988</v>
          </cell>
          <cell r="AW77">
            <v>125037.6</v>
          </cell>
          <cell r="AX77">
            <v>118917.35562023622</v>
          </cell>
          <cell r="AY77">
            <v>1024417.4619218613</v>
          </cell>
          <cell r="AZ77">
            <v>1020679.8619218613</v>
          </cell>
          <cell r="BA77">
            <v>4265</v>
          </cell>
          <cell r="BB77">
            <v>797555</v>
          </cell>
          <cell r="BC77">
            <v>0</v>
          </cell>
          <cell r="BD77">
            <v>0</v>
          </cell>
          <cell r="BE77">
            <v>1024417.4619218613</v>
          </cell>
          <cell r="BF77">
            <v>1024417.4619218612</v>
          </cell>
          <cell r="BG77">
            <v>0</v>
          </cell>
          <cell r="BH77">
            <v>801292.6</v>
          </cell>
          <cell r="BI77">
            <v>676255</v>
          </cell>
          <cell r="BJ77">
            <v>899379.8619218613</v>
          </cell>
          <cell r="BK77">
            <v>4809.5179781917714</v>
          </cell>
          <cell r="BL77">
            <v>4591.0207443877543</v>
          </cell>
          <cell r="BM77">
            <v>4.7592299396842563E-2</v>
          </cell>
          <cell r="BN77">
            <v>0</v>
          </cell>
          <cell r="BO77">
            <v>0</v>
          </cell>
          <cell r="BP77">
            <v>1024417.4619218613</v>
          </cell>
          <cell r="BQ77">
            <v>5458.1810797960497</v>
          </cell>
          <cell r="BR77" t="str">
            <v>Y</v>
          </cell>
          <cell r="BS77">
            <v>5478.1682455714508</v>
          </cell>
          <cell r="BT77">
            <v>4.620844972199345E-2</v>
          </cell>
          <cell r="BU77">
            <v>0</v>
          </cell>
        </row>
        <row r="78">
          <cell r="C78">
            <v>8262028</v>
          </cell>
          <cell r="D78" t="str">
            <v>Christ the Sower Ecumenical Primary School</v>
          </cell>
          <cell r="E78">
            <v>313</v>
          </cell>
          <cell r="F78">
            <v>313</v>
          </cell>
          <cell r="G78">
            <v>0</v>
          </cell>
          <cell r="H78">
            <v>1023743.0658829984</v>
          </cell>
          <cell r="I78">
            <v>0</v>
          </cell>
          <cell r="J78">
            <v>0</v>
          </cell>
          <cell r="K78">
            <v>38193.031899999951</v>
          </cell>
          <cell r="L78">
            <v>0</v>
          </cell>
          <cell r="M78">
            <v>49158.227700000032</v>
          </cell>
          <cell r="N78">
            <v>0</v>
          </cell>
          <cell r="O78">
            <v>1810.3887999999995</v>
          </cell>
          <cell r="P78">
            <v>3055.0310999999983</v>
          </cell>
          <cell r="Q78">
            <v>3024.1722000000045</v>
          </cell>
          <cell r="R78">
            <v>1892.6792000000069</v>
          </cell>
          <cell r="S78">
            <v>3528.2009000000053</v>
          </cell>
          <cell r="T78">
            <v>1316.6464000000008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40136.300660854133</v>
          </cell>
          <cell r="AB78">
            <v>0</v>
          </cell>
          <cell r="AC78">
            <v>0</v>
          </cell>
          <cell r="AD78">
            <v>118349.83020361445</v>
          </cell>
          <cell r="AE78">
            <v>0</v>
          </cell>
          <cell r="AF78">
            <v>21141.946704999918</v>
          </cell>
          <cell r="AG78">
            <v>0</v>
          </cell>
          <cell r="AH78">
            <v>121300</v>
          </cell>
          <cell r="AI78">
            <v>0</v>
          </cell>
          <cell r="AJ78">
            <v>0</v>
          </cell>
          <cell r="AK78">
            <v>0</v>
          </cell>
          <cell r="AL78">
            <v>13414.4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1023743.0658829984</v>
          </cell>
          <cell r="AV78">
            <v>281606.45576946845</v>
          </cell>
          <cell r="AW78">
            <v>134714.4</v>
          </cell>
          <cell r="AX78">
            <v>120626.59812101872</v>
          </cell>
          <cell r="AY78">
            <v>1440063.9216524668</v>
          </cell>
          <cell r="AZ78">
            <v>1426649.5216524669</v>
          </cell>
          <cell r="BA78">
            <v>4265</v>
          </cell>
          <cell r="BB78">
            <v>1334945</v>
          </cell>
          <cell r="BC78">
            <v>0</v>
          </cell>
          <cell r="BD78">
            <v>0</v>
          </cell>
          <cell r="BE78">
            <v>1440063.9216524668</v>
          </cell>
          <cell r="BF78">
            <v>1440063.9216524668</v>
          </cell>
          <cell r="BG78">
            <v>0</v>
          </cell>
          <cell r="BH78">
            <v>1348359.4</v>
          </cell>
          <cell r="BI78">
            <v>1213645</v>
          </cell>
          <cell r="BJ78">
            <v>1305349.5216524669</v>
          </cell>
          <cell r="BK78">
            <v>4170.4457560781684</v>
          </cell>
          <cell r="BL78">
            <v>3833.664530952381</v>
          </cell>
          <cell r="BM78">
            <v>8.7848381726327585E-2</v>
          </cell>
          <cell r="BN78">
            <v>0</v>
          </cell>
          <cell r="BO78">
            <v>0</v>
          </cell>
          <cell r="BP78">
            <v>1440063.9216524668</v>
          </cell>
          <cell r="BQ78">
            <v>4557.9856921804048</v>
          </cell>
          <cell r="BR78" t="str">
            <v>Y</v>
          </cell>
          <cell r="BS78">
            <v>4600.8432001676256</v>
          </cell>
          <cell r="BT78">
            <v>6.6703026505492424E-2</v>
          </cell>
          <cell r="BU78">
            <v>0</v>
          </cell>
        </row>
        <row r="79">
          <cell r="C79">
            <v>8262029</v>
          </cell>
          <cell r="D79" t="str">
            <v>St Mary and St Giles Church of England School</v>
          </cell>
          <cell r="E79">
            <v>349</v>
          </cell>
          <cell r="F79">
            <v>349</v>
          </cell>
          <cell r="G79">
            <v>0</v>
          </cell>
          <cell r="H79">
            <v>1141489.8721826405</v>
          </cell>
          <cell r="I79">
            <v>0</v>
          </cell>
          <cell r="J79">
            <v>0</v>
          </cell>
          <cell r="K79">
            <v>66233.485700000063</v>
          </cell>
          <cell r="L79">
            <v>0</v>
          </cell>
          <cell r="M79">
            <v>83144.162900000083</v>
          </cell>
          <cell r="N79">
            <v>0</v>
          </cell>
          <cell r="O79">
            <v>905.19439999999747</v>
          </cell>
          <cell r="P79">
            <v>4721.4116999999987</v>
          </cell>
          <cell r="Q79">
            <v>0</v>
          </cell>
          <cell r="R79">
            <v>38799.92360000006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18657.989920029671</v>
          </cell>
          <cell r="AB79">
            <v>0</v>
          </cell>
          <cell r="AC79">
            <v>0</v>
          </cell>
          <cell r="AD79">
            <v>119256.76681412035</v>
          </cell>
          <cell r="AE79">
            <v>0</v>
          </cell>
          <cell r="AF79">
            <v>0</v>
          </cell>
          <cell r="AG79">
            <v>0</v>
          </cell>
          <cell r="AH79">
            <v>121300</v>
          </cell>
          <cell r="AI79">
            <v>0</v>
          </cell>
          <cell r="AJ79">
            <v>0</v>
          </cell>
          <cell r="AK79">
            <v>90975</v>
          </cell>
          <cell r="AL79">
            <v>11571.2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1141489.8721826405</v>
          </cell>
          <cell r="AV79">
            <v>331718.93503415026</v>
          </cell>
          <cell r="AW79">
            <v>223846.2</v>
          </cell>
          <cell r="AX79">
            <v>151577.74337494225</v>
          </cell>
          <cell r="AY79">
            <v>1697055.0072167907</v>
          </cell>
          <cell r="AZ79">
            <v>1594508.8072167907</v>
          </cell>
          <cell r="BA79">
            <v>4265</v>
          </cell>
          <cell r="BB79">
            <v>1488485</v>
          </cell>
          <cell r="BC79">
            <v>0</v>
          </cell>
          <cell r="BD79">
            <v>0</v>
          </cell>
          <cell r="BE79">
            <v>1697055.0072167907</v>
          </cell>
          <cell r="BF79">
            <v>1697055.0072167907</v>
          </cell>
          <cell r="BG79">
            <v>0</v>
          </cell>
          <cell r="BH79">
            <v>1591031.2</v>
          </cell>
          <cell r="BI79">
            <v>1458160</v>
          </cell>
          <cell r="BJ79">
            <v>1564183.8072167907</v>
          </cell>
          <cell r="BK79">
            <v>4481.9020264091423</v>
          </cell>
          <cell r="BL79">
            <v>4295.4821396600564</v>
          </cell>
          <cell r="BM79">
            <v>4.3399059916435626E-2</v>
          </cell>
          <cell r="BN79">
            <v>0</v>
          </cell>
          <cell r="BO79">
            <v>0</v>
          </cell>
          <cell r="BP79">
            <v>1697055.0072167907</v>
          </cell>
          <cell r="BQ79">
            <v>4568.7931438876521</v>
          </cell>
          <cell r="BR79" t="str">
            <v>Y</v>
          </cell>
          <cell r="BS79">
            <v>4862.6217971827809</v>
          </cell>
          <cell r="BT79">
            <v>4.0768590618387446E-2</v>
          </cell>
          <cell r="BU79">
            <v>0</v>
          </cell>
        </row>
        <row r="80">
          <cell r="C80">
            <v>8262030</v>
          </cell>
          <cell r="D80" t="str">
            <v>Water Hall Primary School</v>
          </cell>
          <cell r="E80">
            <v>272</v>
          </cell>
          <cell r="F80">
            <v>272</v>
          </cell>
          <cell r="G80">
            <v>0</v>
          </cell>
          <cell r="H80">
            <v>889642.53648618399</v>
          </cell>
          <cell r="I80">
            <v>0</v>
          </cell>
          <cell r="J80">
            <v>0</v>
          </cell>
          <cell r="K80">
            <v>67683.853999999978</v>
          </cell>
          <cell r="L80">
            <v>0</v>
          </cell>
          <cell r="M80">
            <v>87999.296500000055</v>
          </cell>
          <cell r="N80">
            <v>0</v>
          </cell>
          <cell r="O80">
            <v>2715.5831999999978</v>
          </cell>
          <cell r="P80">
            <v>2777.3009999999967</v>
          </cell>
          <cell r="Q80">
            <v>39314.238600000026</v>
          </cell>
          <cell r="R80">
            <v>0</v>
          </cell>
          <cell r="S80">
            <v>38810.209900000038</v>
          </cell>
          <cell r="T80">
            <v>44765.977599999998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21918.635828571434</v>
          </cell>
          <cell r="AB80">
            <v>0</v>
          </cell>
          <cell r="AC80">
            <v>0</v>
          </cell>
          <cell r="AD80">
            <v>127934.39703069767</v>
          </cell>
          <cell r="AE80">
            <v>0</v>
          </cell>
          <cell r="AF80">
            <v>8258.8702700000122</v>
          </cell>
          <cell r="AG80">
            <v>0</v>
          </cell>
          <cell r="AH80">
            <v>121300</v>
          </cell>
          <cell r="AI80">
            <v>0</v>
          </cell>
          <cell r="AJ80">
            <v>0</v>
          </cell>
          <cell r="AK80">
            <v>0</v>
          </cell>
          <cell r="AL80">
            <v>10547.2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889642.53648618399</v>
          </cell>
          <cell r="AV80">
            <v>442178.36392926925</v>
          </cell>
          <cell r="AW80">
            <v>131847.20000000001</v>
          </cell>
          <cell r="AX80">
            <v>184623.98779887531</v>
          </cell>
          <cell r="AY80">
            <v>1463668.1004154531</v>
          </cell>
          <cell r="AZ80">
            <v>1453120.9004154531</v>
          </cell>
          <cell r="BA80">
            <v>4265</v>
          </cell>
          <cell r="BB80">
            <v>1160080</v>
          </cell>
          <cell r="BC80">
            <v>0</v>
          </cell>
          <cell r="BD80">
            <v>0</v>
          </cell>
          <cell r="BE80">
            <v>1463668.1004154531</v>
          </cell>
          <cell r="BF80">
            <v>1463668.1004154533</v>
          </cell>
          <cell r="BG80">
            <v>0</v>
          </cell>
          <cell r="BH80">
            <v>1170627.2</v>
          </cell>
          <cell r="BI80">
            <v>1038780</v>
          </cell>
          <cell r="BJ80">
            <v>1331820.9004154531</v>
          </cell>
          <cell r="BK80">
            <v>4896.4003691744601</v>
          </cell>
          <cell r="BL80">
            <v>4658.0273377224194</v>
          </cell>
          <cell r="BM80">
            <v>5.1174674206312241E-2</v>
          </cell>
          <cell r="BN80">
            <v>0</v>
          </cell>
          <cell r="BO80">
            <v>0</v>
          </cell>
          <cell r="BP80">
            <v>1463668.1004154531</v>
          </cell>
          <cell r="BQ80">
            <v>5342.3562515274016</v>
          </cell>
          <cell r="BR80" t="str">
            <v>Y</v>
          </cell>
          <cell r="BS80">
            <v>5381.1327221156362</v>
          </cell>
          <cell r="BT80">
            <v>4.9939583043050684E-2</v>
          </cell>
          <cell r="BU80">
            <v>0</v>
          </cell>
        </row>
        <row r="81">
          <cell r="C81">
            <v>8262031</v>
          </cell>
          <cell r="D81" t="str">
            <v>Holne Chase Primary School</v>
          </cell>
          <cell r="E81">
            <v>232</v>
          </cell>
          <cell r="F81">
            <v>232</v>
          </cell>
          <cell r="G81">
            <v>0</v>
          </cell>
          <cell r="H81">
            <v>758812.75170880393</v>
          </cell>
          <cell r="I81">
            <v>0</v>
          </cell>
          <cell r="J81">
            <v>0</v>
          </cell>
          <cell r="K81">
            <v>20788.612300000012</v>
          </cell>
          <cell r="L81">
            <v>0</v>
          </cell>
          <cell r="M81">
            <v>27310.126499999958</v>
          </cell>
          <cell r="N81">
            <v>0</v>
          </cell>
          <cell r="O81">
            <v>6336.3608000000113</v>
          </cell>
          <cell r="P81">
            <v>15552.885600000027</v>
          </cell>
          <cell r="Q81">
            <v>2592.1475999999957</v>
          </cell>
          <cell r="R81">
            <v>473.16980000000035</v>
          </cell>
          <cell r="S81">
            <v>2520.1434999999956</v>
          </cell>
          <cell r="T81">
            <v>5266.5856000000067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11347.316568316837</v>
          </cell>
          <cell r="AB81">
            <v>0</v>
          </cell>
          <cell r="AC81">
            <v>0</v>
          </cell>
          <cell r="AD81">
            <v>76240.547660732991</v>
          </cell>
          <cell r="AE81">
            <v>0</v>
          </cell>
          <cell r="AF81">
            <v>7687.9806199999894</v>
          </cell>
          <cell r="AG81">
            <v>0</v>
          </cell>
          <cell r="AH81">
            <v>121300</v>
          </cell>
          <cell r="AI81">
            <v>0</v>
          </cell>
          <cell r="AJ81">
            <v>0</v>
          </cell>
          <cell r="AK81">
            <v>0</v>
          </cell>
          <cell r="AL81">
            <v>5222.3999999999996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758812.75170880393</v>
          </cell>
          <cell r="AV81">
            <v>176115.8765490498</v>
          </cell>
          <cell r="AW81">
            <v>126522.4</v>
          </cell>
          <cell r="AX81">
            <v>90538.897033896676</v>
          </cell>
          <cell r="AY81">
            <v>1061451.0282578536</v>
          </cell>
          <cell r="AZ81">
            <v>1056228.6282578537</v>
          </cell>
          <cell r="BA81">
            <v>4265</v>
          </cell>
          <cell r="BB81">
            <v>989480</v>
          </cell>
          <cell r="BC81">
            <v>0</v>
          </cell>
          <cell r="BD81">
            <v>0</v>
          </cell>
          <cell r="BE81">
            <v>1061451.0282578536</v>
          </cell>
          <cell r="BF81">
            <v>1061451.0282578541</v>
          </cell>
          <cell r="BG81">
            <v>0</v>
          </cell>
          <cell r="BH81">
            <v>994702.4</v>
          </cell>
          <cell r="BI81">
            <v>868180</v>
          </cell>
          <cell r="BJ81">
            <v>934928.62825785356</v>
          </cell>
          <cell r="BK81">
            <v>4029.8647769735067</v>
          </cell>
          <cell r="BL81">
            <v>3984.1454479999998</v>
          </cell>
          <cell r="BM81">
            <v>1.1475316242899096E-2</v>
          </cell>
          <cell r="BN81">
            <v>0</v>
          </cell>
          <cell r="BO81">
            <v>0</v>
          </cell>
          <cell r="BP81">
            <v>1061451.0282578536</v>
          </cell>
          <cell r="BQ81">
            <v>4552.7096045597145</v>
          </cell>
          <cell r="BR81" t="str">
            <v>Y</v>
          </cell>
          <cell r="BS81">
            <v>4575.2199493872995</v>
          </cell>
          <cell r="BT81">
            <v>1.8889572083072848E-2</v>
          </cell>
          <cell r="BU81">
            <v>0</v>
          </cell>
        </row>
        <row r="82">
          <cell r="C82">
            <v>8262076</v>
          </cell>
          <cell r="D82" t="str">
            <v>New Bradwell Primary School</v>
          </cell>
          <cell r="E82">
            <v>568</v>
          </cell>
          <cell r="F82">
            <v>568</v>
          </cell>
          <cell r="G82">
            <v>0</v>
          </cell>
          <cell r="H82">
            <v>1857782.9438387959</v>
          </cell>
          <cell r="I82">
            <v>0</v>
          </cell>
          <cell r="J82">
            <v>0</v>
          </cell>
          <cell r="K82">
            <v>65266.57349999994</v>
          </cell>
          <cell r="L82">
            <v>0</v>
          </cell>
          <cell r="M82">
            <v>83751.054599999916</v>
          </cell>
          <cell r="N82">
            <v>0</v>
          </cell>
          <cell r="O82">
            <v>36951.72765855382</v>
          </cell>
          <cell r="P82">
            <v>45628.067504761922</v>
          </cell>
          <cell r="Q82">
            <v>11252.450251851844</v>
          </cell>
          <cell r="R82">
            <v>3792.0345171075901</v>
          </cell>
          <cell r="S82">
            <v>1009.8352790123445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37345.544682020161</v>
          </cell>
          <cell r="AB82">
            <v>0</v>
          </cell>
          <cell r="AC82">
            <v>0</v>
          </cell>
          <cell r="AD82">
            <v>202078.65484947586</v>
          </cell>
          <cell r="AE82">
            <v>0</v>
          </cell>
          <cell r="AF82">
            <v>0</v>
          </cell>
          <cell r="AG82">
            <v>0</v>
          </cell>
          <cell r="AH82">
            <v>121300</v>
          </cell>
          <cell r="AI82">
            <v>0</v>
          </cell>
          <cell r="AJ82">
            <v>0</v>
          </cell>
          <cell r="AK82">
            <v>0</v>
          </cell>
          <cell r="AL82">
            <v>13414.4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1857782.9438387959</v>
          </cell>
          <cell r="AV82">
            <v>487075.94284278341</v>
          </cell>
          <cell r="AW82">
            <v>134714.4</v>
          </cell>
          <cell r="AX82">
            <v>243477.16299788485</v>
          </cell>
          <cell r="AY82">
            <v>2479573.286681579</v>
          </cell>
          <cell r="AZ82">
            <v>2466158.8866815791</v>
          </cell>
          <cell r="BA82">
            <v>4265</v>
          </cell>
          <cell r="BB82">
            <v>2422520</v>
          </cell>
          <cell r="BC82">
            <v>0</v>
          </cell>
          <cell r="BD82">
            <v>0</v>
          </cell>
          <cell r="BE82">
            <v>2479573.286681579</v>
          </cell>
          <cell r="BF82">
            <v>2479573.2866815794</v>
          </cell>
          <cell r="BG82">
            <v>0</v>
          </cell>
          <cell r="BH82">
            <v>2435934.4</v>
          </cell>
          <cell r="BI82">
            <v>2301220</v>
          </cell>
          <cell r="BJ82">
            <v>2344858.8866815791</v>
          </cell>
          <cell r="BK82">
            <v>4128.2726878196818</v>
          </cell>
          <cell r="BL82">
            <v>4026.1386999999995</v>
          </cell>
          <cell r="BM82">
            <v>2.5367727102814982E-2</v>
          </cell>
          <cell r="BN82">
            <v>0</v>
          </cell>
          <cell r="BO82">
            <v>0</v>
          </cell>
          <cell r="BP82">
            <v>2479573.286681579</v>
          </cell>
          <cell r="BQ82">
            <v>4341.8290258478501</v>
          </cell>
          <cell r="BR82" t="str">
            <v>Y</v>
          </cell>
          <cell r="BS82">
            <v>4365.4459272563008</v>
          </cell>
          <cell r="BT82">
            <v>3.2153448642449067E-2</v>
          </cell>
          <cell r="BU82">
            <v>0</v>
          </cell>
        </row>
        <row r="83">
          <cell r="C83">
            <v>8262082</v>
          </cell>
          <cell r="D83" t="str">
            <v>Olney Infant Academy</v>
          </cell>
          <cell r="E83">
            <v>199</v>
          </cell>
          <cell r="F83">
            <v>199</v>
          </cell>
          <cell r="G83">
            <v>0</v>
          </cell>
          <cell r="H83">
            <v>650878.17926746549</v>
          </cell>
          <cell r="I83">
            <v>0</v>
          </cell>
          <cell r="J83">
            <v>0</v>
          </cell>
          <cell r="K83">
            <v>15470.595200000045</v>
          </cell>
          <cell r="L83">
            <v>0</v>
          </cell>
          <cell r="M83">
            <v>19420.534400000055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6904.7172567164125</v>
          </cell>
          <cell r="AB83">
            <v>0</v>
          </cell>
          <cell r="AC83">
            <v>0</v>
          </cell>
          <cell r="AD83">
            <v>60702.566730468519</v>
          </cell>
          <cell r="AE83">
            <v>0</v>
          </cell>
          <cell r="AF83">
            <v>0</v>
          </cell>
          <cell r="AG83">
            <v>0</v>
          </cell>
          <cell r="AH83">
            <v>121300</v>
          </cell>
          <cell r="AI83">
            <v>0</v>
          </cell>
          <cell r="AJ83">
            <v>0</v>
          </cell>
          <cell r="AK83">
            <v>0</v>
          </cell>
          <cell r="AL83">
            <v>6707.2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650878.17926746549</v>
          </cell>
          <cell r="AV83">
            <v>102498.41358718503</v>
          </cell>
          <cell r="AW83">
            <v>128007.2</v>
          </cell>
          <cell r="AX83">
            <v>61543.559454018847</v>
          </cell>
          <cell r="AY83">
            <v>881383.79285465041</v>
          </cell>
          <cell r="AZ83">
            <v>874676.59285465046</v>
          </cell>
          <cell r="BA83">
            <v>4265</v>
          </cell>
          <cell r="BB83">
            <v>848735</v>
          </cell>
          <cell r="BC83">
            <v>0</v>
          </cell>
          <cell r="BD83">
            <v>0</v>
          </cell>
          <cell r="BE83">
            <v>881383.79285465041</v>
          </cell>
          <cell r="BF83">
            <v>881383.79285465053</v>
          </cell>
          <cell r="BG83">
            <v>0</v>
          </cell>
          <cell r="BH83">
            <v>855442.2</v>
          </cell>
          <cell r="BI83">
            <v>727435</v>
          </cell>
          <cell r="BJ83">
            <v>753376.59285465046</v>
          </cell>
          <cell r="BK83">
            <v>3785.8120243952285</v>
          </cell>
          <cell r="BL83">
            <v>3594.5292575757571</v>
          </cell>
          <cell r="BM83">
            <v>5.3214970059383346E-2</v>
          </cell>
          <cell r="BN83">
            <v>0</v>
          </cell>
          <cell r="BO83">
            <v>0</v>
          </cell>
          <cell r="BP83">
            <v>881383.79285465041</v>
          </cell>
          <cell r="BQ83">
            <v>4395.3597630886961</v>
          </cell>
          <cell r="BR83" t="str">
            <v>Y</v>
          </cell>
          <cell r="BS83">
            <v>4429.064285701761</v>
          </cell>
          <cell r="BT83">
            <v>4.4792750887700405E-2</v>
          </cell>
          <cell r="BU83">
            <v>0</v>
          </cell>
        </row>
        <row r="84">
          <cell r="C84">
            <v>8262133</v>
          </cell>
          <cell r="D84" t="str">
            <v>The Premier Academy</v>
          </cell>
          <cell r="E84">
            <v>626</v>
          </cell>
          <cell r="F84">
            <v>626</v>
          </cell>
          <cell r="G84">
            <v>0</v>
          </cell>
          <cell r="H84">
            <v>2047486.1317659968</v>
          </cell>
          <cell r="I84">
            <v>0</v>
          </cell>
          <cell r="J84">
            <v>0</v>
          </cell>
          <cell r="K84">
            <v>102492.69319999994</v>
          </cell>
          <cell r="L84">
            <v>0</v>
          </cell>
          <cell r="M84">
            <v>132302.39059999984</v>
          </cell>
          <cell r="N84">
            <v>0</v>
          </cell>
          <cell r="O84">
            <v>35188.706983974371</v>
          </cell>
          <cell r="P84">
            <v>44579.241692307623</v>
          </cell>
          <cell r="Q84">
            <v>34239.33424423074</v>
          </cell>
          <cell r="R84">
            <v>3322.8045891025586</v>
          </cell>
          <cell r="S84">
            <v>28316.073889743573</v>
          </cell>
          <cell r="T84">
            <v>23775.595569230769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109280.59570279843</v>
          </cell>
          <cell r="AB84">
            <v>0</v>
          </cell>
          <cell r="AC84">
            <v>0</v>
          </cell>
          <cell r="AD84">
            <v>149332.98494728369</v>
          </cell>
          <cell r="AE84">
            <v>0</v>
          </cell>
          <cell r="AF84">
            <v>4352.6676263461522</v>
          </cell>
          <cell r="AG84">
            <v>0</v>
          </cell>
          <cell r="AH84">
            <v>121300</v>
          </cell>
          <cell r="AI84">
            <v>0</v>
          </cell>
          <cell r="AJ84">
            <v>0</v>
          </cell>
          <cell r="AK84">
            <v>0</v>
          </cell>
          <cell r="AL84">
            <v>13004.8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2047486.1317659968</v>
          </cell>
          <cell r="AV84">
            <v>667183.08904501784</v>
          </cell>
          <cell r="AW84">
            <v>134304.79999999999</v>
          </cell>
          <cell r="AX84">
            <v>275284.75559172849</v>
          </cell>
          <cell r="AY84">
            <v>2848974.0208110143</v>
          </cell>
          <cell r="AZ84">
            <v>2835969.2208110145</v>
          </cell>
          <cell r="BA84">
            <v>4265</v>
          </cell>
          <cell r="BB84">
            <v>2669890</v>
          </cell>
          <cell r="BC84">
            <v>0</v>
          </cell>
          <cell r="BD84">
            <v>0</v>
          </cell>
          <cell r="BE84">
            <v>2848974.0208110143</v>
          </cell>
          <cell r="BF84">
            <v>2848974.0208110139</v>
          </cell>
          <cell r="BG84">
            <v>0</v>
          </cell>
          <cell r="BH84">
            <v>2682894.7999999998</v>
          </cell>
          <cell r="BI84">
            <v>2548590</v>
          </cell>
          <cell r="BJ84">
            <v>2714669.2208110145</v>
          </cell>
          <cell r="BK84">
            <v>4336.5323016150396</v>
          </cell>
          <cell r="BL84">
            <v>4276.2387558064511</v>
          </cell>
          <cell r="BM84">
            <v>1.4099667780878582E-2</v>
          </cell>
          <cell r="BN84">
            <v>0</v>
          </cell>
          <cell r="BO84">
            <v>0</v>
          </cell>
          <cell r="BP84">
            <v>2848974.0208110143</v>
          </cell>
          <cell r="BQ84">
            <v>4530.3022696661574</v>
          </cell>
          <cell r="BR84" t="str">
            <v>Y</v>
          </cell>
          <cell r="BS84">
            <v>4551.0767105607256</v>
          </cell>
          <cell r="BT84">
            <v>1.3216838629434235E-2</v>
          </cell>
          <cell r="BU84">
            <v>0</v>
          </cell>
        </row>
        <row r="85">
          <cell r="C85">
            <v>8262281</v>
          </cell>
          <cell r="D85" t="str">
            <v>Olney Middle School</v>
          </cell>
          <cell r="E85">
            <v>356</v>
          </cell>
          <cell r="F85">
            <v>356</v>
          </cell>
          <cell r="G85">
            <v>0</v>
          </cell>
          <cell r="H85">
            <v>1164385.084518682</v>
          </cell>
          <cell r="I85">
            <v>0</v>
          </cell>
          <cell r="J85">
            <v>0</v>
          </cell>
          <cell r="K85">
            <v>19821.700100000053</v>
          </cell>
          <cell r="L85">
            <v>0</v>
          </cell>
          <cell r="M85">
            <v>26096.343100000093</v>
          </cell>
          <cell r="N85">
            <v>0</v>
          </cell>
          <cell r="O85">
            <v>226.93606084507007</v>
          </cell>
          <cell r="P85">
            <v>557.02487661971838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2324.7038000000048</v>
          </cell>
          <cell r="AB85">
            <v>0</v>
          </cell>
          <cell r="AC85">
            <v>0</v>
          </cell>
          <cell r="AD85">
            <v>90341.705568810896</v>
          </cell>
          <cell r="AE85">
            <v>0</v>
          </cell>
          <cell r="AF85">
            <v>0</v>
          </cell>
          <cell r="AG85">
            <v>0</v>
          </cell>
          <cell r="AH85">
            <v>121300</v>
          </cell>
          <cell r="AI85">
            <v>0</v>
          </cell>
          <cell r="AJ85">
            <v>0</v>
          </cell>
          <cell r="AK85">
            <v>0</v>
          </cell>
          <cell r="AL85">
            <v>10240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1164385.084518682</v>
          </cell>
          <cell r="AV85">
            <v>139368.41350627583</v>
          </cell>
          <cell r="AW85">
            <v>131540</v>
          </cell>
          <cell r="AX85">
            <v>98572.396059947583</v>
          </cell>
          <cell r="AY85">
            <v>1435293.4980249577</v>
          </cell>
          <cell r="AZ85">
            <v>1425053.4980249577</v>
          </cell>
          <cell r="BA85">
            <v>4265</v>
          </cell>
          <cell r="BB85">
            <v>1518340</v>
          </cell>
          <cell r="BC85">
            <v>93286.50197504228</v>
          </cell>
          <cell r="BD85">
            <v>0</v>
          </cell>
          <cell r="BE85">
            <v>1528580</v>
          </cell>
          <cell r="BF85">
            <v>1528580.0000000002</v>
          </cell>
          <cell r="BG85">
            <v>0</v>
          </cell>
          <cell r="BH85">
            <v>1528580</v>
          </cell>
          <cell r="BI85">
            <v>1397040</v>
          </cell>
          <cell r="BJ85">
            <v>1397040</v>
          </cell>
          <cell r="BK85">
            <v>3924.2696629213483</v>
          </cell>
          <cell r="BL85">
            <v>3855.6684491978608</v>
          </cell>
          <cell r="BM85">
            <v>1.7792301030904095E-2</v>
          </cell>
          <cell r="BN85">
            <v>0</v>
          </cell>
          <cell r="BO85">
            <v>0</v>
          </cell>
          <cell r="BP85">
            <v>1528580</v>
          </cell>
          <cell r="BQ85">
            <v>4265</v>
          </cell>
          <cell r="BR85" t="str">
            <v>Y</v>
          </cell>
          <cell r="BS85">
            <v>4293.7640449438204</v>
          </cell>
          <cell r="BT85">
            <v>2.7584371758292203E-2</v>
          </cell>
          <cell r="BU85">
            <v>0</v>
          </cell>
        </row>
        <row r="86">
          <cell r="C86">
            <v>8262319</v>
          </cell>
          <cell r="D86" t="str">
            <v>Shepherdswell Academy</v>
          </cell>
          <cell r="E86">
            <v>143</v>
          </cell>
          <cell r="F86">
            <v>143</v>
          </cell>
          <cell r="G86">
            <v>0</v>
          </cell>
          <cell r="H86">
            <v>467716.48057913349</v>
          </cell>
          <cell r="I86">
            <v>0</v>
          </cell>
          <cell r="J86">
            <v>0</v>
          </cell>
          <cell r="K86">
            <v>15954.051300000017</v>
          </cell>
          <cell r="L86">
            <v>0</v>
          </cell>
          <cell r="M86">
            <v>20027.426100000022</v>
          </cell>
          <cell r="N86">
            <v>0</v>
          </cell>
          <cell r="O86">
            <v>9730.8398000000088</v>
          </cell>
          <cell r="P86">
            <v>9720.5535000000091</v>
          </cell>
          <cell r="Q86">
            <v>1296.0738000000013</v>
          </cell>
          <cell r="R86">
            <v>1419.5094000000013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35365.174829787233</v>
          </cell>
          <cell r="AB86">
            <v>0</v>
          </cell>
          <cell r="AC86">
            <v>0</v>
          </cell>
          <cell r="AD86">
            <v>43620.437399281393</v>
          </cell>
          <cell r="AE86">
            <v>0</v>
          </cell>
          <cell r="AF86">
            <v>0</v>
          </cell>
          <cell r="AG86">
            <v>0</v>
          </cell>
          <cell r="AH86">
            <v>121300</v>
          </cell>
          <cell r="AI86">
            <v>0</v>
          </cell>
          <cell r="AJ86">
            <v>0</v>
          </cell>
          <cell r="AK86">
            <v>0</v>
          </cell>
          <cell r="AL86">
            <v>4249.6000000000004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467716.48057913349</v>
          </cell>
          <cell r="AV86">
            <v>137134.06612906867</v>
          </cell>
          <cell r="AW86">
            <v>125549.6</v>
          </cell>
          <cell r="AX86">
            <v>56381.69970582761</v>
          </cell>
          <cell r="AY86">
            <v>730400.1467082022</v>
          </cell>
          <cell r="AZ86">
            <v>726150.54670820222</v>
          </cell>
          <cell r="BA86">
            <v>4265</v>
          </cell>
          <cell r="BB86">
            <v>609895</v>
          </cell>
          <cell r="BC86">
            <v>0</v>
          </cell>
          <cell r="BD86">
            <v>0</v>
          </cell>
          <cell r="BE86">
            <v>730400.1467082022</v>
          </cell>
          <cell r="BF86">
            <v>730400.1467082022</v>
          </cell>
          <cell r="BG86">
            <v>0</v>
          </cell>
          <cell r="BH86">
            <v>614144.6</v>
          </cell>
          <cell r="BI86">
            <v>488595</v>
          </cell>
          <cell r="BJ86">
            <v>604850.54670820222</v>
          </cell>
          <cell r="BK86">
            <v>4229.7241028545614</v>
          </cell>
          <cell r="BL86">
            <v>4270.7756460526316</v>
          </cell>
          <cell r="BM86">
            <v>-9.6121984857746243E-3</v>
          </cell>
          <cell r="BN86">
            <v>1.4612198485774625E-2</v>
          </cell>
          <cell r="BO86">
            <v>8923.9752642516778</v>
          </cell>
          <cell r="BP86">
            <v>739324.1219724539</v>
          </cell>
          <cell r="BQ86">
            <v>5140.3812725346424</v>
          </cell>
          <cell r="BR86" t="str">
            <v>Y</v>
          </cell>
          <cell r="BS86">
            <v>5170.0987550521249</v>
          </cell>
          <cell r="BT86">
            <v>1.5266629906290241E-2</v>
          </cell>
          <cell r="BU86">
            <v>0</v>
          </cell>
        </row>
        <row r="87">
          <cell r="C87">
            <v>8262326</v>
          </cell>
          <cell r="D87" t="str">
            <v>Ashbrook School</v>
          </cell>
          <cell r="E87">
            <v>177</v>
          </cell>
          <cell r="F87">
            <v>177</v>
          </cell>
          <cell r="G87">
            <v>0</v>
          </cell>
          <cell r="H87">
            <v>578921.79763990641</v>
          </cell>
          <cell r="I87">
            <v>0</v>
          </cell>
          <cell r="J87">
            <v>0</v>
          </cell>
          <cell r="K87">
            <v>9669.1220000000103</v>
          </cell>
          <cell r="L87">
            <v>0</v>
          </cell>
          <cell r="M87">
            <v>12137.834000000013</v>
          </cell>
          <cell r="N87">
            <v>0</v>
          </cell>
          <cell r="O87">
            <v>1131.4930000000011</v>
          </cell>
          <cell r="P87">
            <v>6387.7923000000119</v>
          </cell>
          <cell r="Q87">
            <v>864.04920000000084</v>
          </cell>
          <cell r="R87">
            <v>473.16979999999961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38575.553681249999</v>
          </cell>
          <cell r="AB87">
            <v>0</v>
          </cell>
          <cell r="AC87">
            <v>0</v>
          </cell>
          <cell r="AD87">
            <v>53991.730207502151</v>
          </cell>
          <cell r="AE87">
            <v>0</v>
          </cell>
          <cell r="AF87">
            <v>0</v>
          </cell>
          <cell r="AG87">
            <v>0</v>
          </cell>
          <cell r="AH87">
            <v>121300</v>
          </cell>
          <cell r="AI87">
            <v>0</v>
          </cell>
          <cell r="AJ87">
            <v>0</v>
          </cell>
          <cell r="AK87">
            <v>0</v>
          </cell>
          <cell r="AL87">
            <v>3968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578921.79763990641</v>
          </cell>
          <cell r="AV87">
            <v>123230.7441887522</v>
          </cell>
          <cell r="AW87">
            <v>125268</v>
          </cell>
          <cell r="AX87">
            <v>56879.803238122273</v>
          </cell>
          <cell r="AY87">
            <v>827420.54182865866</v>
          </cell>
          <cell r="AZ87">
            <v>823452.54182865866</v>
          </cell>
          <cell r="BA87">
            <v>4265</v>
          </cell>
          <cell r="BB87">
            <v>754905</v>
          </cell>
          <cell r="BC87">
            <v>0</v>
          </cell>
          <cell r="BD87">
            <v>0</v>
          </cell>
          <cell r="BE87">
            <v>827420.54182865866</v>
          </cell>
          <cell r="BF87">
            <v>827420.54182865855</v>
          </cell>
          <cell r="BG87">
            <v>0</v>
          </cell>
          <cell r="BH87">
            <v>758873</v>
          </cell>
          <cell r="BI87">
            <v>633605</v>
          </cell>
          <cell r="BJ87">
            <v>702152.54182865866</v>
          </cell>
          <cell r="BK87">
            <v>3966.9635131562636</v>
          </cell>
          <cell r="BL87">
            <v>3753.7485662857143</v>
          </cell>
          <cell r="BM87">
            <v>5.6800540341337434E-2</v>
          </cell>
          <cell r="BN87">
            <v>0</v>
          </cell>
          <cell r="BO87">
            <v>0</v>
          </cell>
          <cell r="BP87">
            <v>827420.54182865866</v>
          </cell>
          <cell r="BQ87">
            <v>4652.2742476195408</v>
          </cell>
          <cell r="BR87" t="str">
            <v>Y</v>
          </cell>
          <cell r="BS87">
            <v>4674.6923267155853</v>
          </cell>
          <cell r="BT87">
            <v>4.5862325884347577E-2</v>
          </cell>
          <cell r="BU87">
            <v>0</v>
          </cell>
        </row>
        <row r="88">
          <cell r="C88">
            <v>8262331</v>
          </cell>
          <cell r="D88" t="str">
            <v>Heronsgate School</v>
          </cell>
          <cell r="E88">
            <v>374</v>
          </cell>
          <cell r="F88">
            <v>374</v>
          </cell>
          <cell r="G88">
            <v>0</v>
          </cell>
          <cell r="H88">
            <v>1223258.4876685028</v>
          </cell>
          <cell r="I88">
            <v>0</v>
          </cell>
          <cell r="J88">
            <v>0</v>
          </cell>
          <cell r="K88">
            <v>38193.031899999965</v>
          </cell>
          <cell r="L88">
            <v>0</v>
          </cell>
          <cell r="M88">
            <v>53406.469600000033</v>
          </cell>
          <cell r="N88">
            <v>0</v>
          </cell>
          <cell r="O88">
            <v>4073.3748000000001</v>
          </cell>
          <cell r="P88">
            <v>3610.4913000000047</v>
          </cell>
          <cell r="Q88">
            <v>7344.4182000000073</v>
          </cell>
          <cell r="R88">
            <v>4731.6979999999985</v>
          </cell>
          <cell r="S88">
            <v>2520.1435000000088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15151.085624128693</v>
          </cell>
          <cell r="AB88">
            <v>0</v>
          </cell>
          <cell r="AC88">
            <v>0</v>
          </cell>
          <cell r="AD88">
            <v>88230.618641860448</v>
          </cell>
          <cell r="AE88">
            <v>0</v>
          </cell>
          <cell r="AF88">
            <v>0</v>
          </cell>
          <cell r="AG88">
            <v>0</v>
          </cell>
          <cell r="AH88">
            <v>121300</v>
          </cell>
          <cell r="AI88">
            <v>0</v>
          </cell>
          <cell r="AJ88">
            <v>0</v>
          </cell>
          <cell r="AK88">
            <v>0</v>
          </cell>
          <cell r="AL88">
            <v>10956.8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1223258.4876685028</v>
          </cell>
          <cell r="AV88">
            <v>217261.33156598918</v>
          </cell>
          <cell r="AW88">
            <v>132256.79999999999</v>
          </cell>
          <cell r="AX88">
            <v>118744.68717841455</v>
          </cell>
          <cell r="AY88">
            <v>1572776.6192344921</v>
          </cell>
          <cell r="AZ88">
            <v>1561819.819234492</v>
          </cell>
          <cell r="BA88">
            <v>4265</v>
          </cell>
          <cell r="BB88">
            <v>1595110</v>
          </cell>
          <cell r="BC88">
            <v>33290.180765507976</v>
          </cell>
          <cell r="BD88">
            <v>0</v>
          </cell>
          <cell r="BE88">
            <v>1606066.8</v>
          </cell>
          <cell r="BF88">
            <v>1606066.8000000003</v>
          </cell>
          <cell r="BG88">
            <v>0</v>
          </cell>
          <cell r="BH88">
            <v>1606066.8</v>
          </cell>
          <cell r="BI88">
            <v>1473810</v>
          </cell>
          <cell r="BJ88">
            <v>1473810</v>
          </cell>
          <cell r="BK88">
            <v>3940.6684491978608</v>
          </cell>
          <cell r="BL88">
            <v>3903.0593607305937</v>
          </cell>
          <cell r="BM88">
            <v>9.6357972019742236E-3</v>
          </cell>
          <cell r="BN88">
            <v>0</v>
          </cell>
          <cell r="BO88">
            <v>0</v>
          </cell>
          <cell r="BP88">
            <v>1606066.8</v>
          </cell>
          <cell r="BQ88">
            <v>4265</v>
          </cell>
          <cell r="BR88" t="str">
            <v>Y</v>
          </cell>
          <cell r="BS88">
            <v>4294.2962566844917</v>
          </cell>
          <cell r="BT88">
            <v>2.1564534438683447E-2</v>
          </cell>
          <cell r="BU88">
            <v>0</v>
          </cell>
        </row>
        <row r="89">
          <cell r="C89">
            <v>8262332</v>
          </cell>
          <cell r="D89" t="str">
            <v>Loughton School</v>
          </cell>
          <cell r="E89">
            <v>477</v>
          </cell>
          <cell r="F89">
            <v>477</v>
          </cell>
          <cell r="G89">
            <v>0</v>
          </cell>
          <cell r="H89">
            <v>1560145.1834702564</v>
          </cell>
          <cell r="I89">
            <v>0</v>
          </cell>
          <cell r="J89">
            <v>0</v>
          </cell>
          <cell r="K89">
            <v>39643.400199999953</v>
          </cell>
          <cell r="L89">
            <v>0</v>
          </cell>
          <cell r="M89">
            <v>55834.036399999924</v>
          </cell>
          <cell r="N89">
            <v>0</v>
          </cell>
          <cell r="O89">
            <v>2036.6874000000016</v>
          </cell>
          <cell r="P89">
            <v>3888.2213999999949</v>
          </cell>
          <cell r="Q89">
            <v>3888.2214000000026</v>
          </cell>
          <cell r="R89">
            <v>946.33960000000013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25571.741799999989</v>
          </cell>
          <cell r="AB89">
            <v>0</v>
          </cell>
          <cell r="AC89">
            <v>0</v>
          </cell>
          <cell r="AD89">
            <v>144530.49862312223</v>
          </cell>
          <cell r="AE89">
            <v>0</v>
          </cell>
          <cell r="AF89">
            <v>0</v>
          </cell>
          <cell r="AG89">
            <v>0</v>
          </cell>
          <cell r="AH89">
            <v>121300</v>
          </cell>
          <cell r="AI89">
            <v>0</v>
          </cell>
          <cell r="AJ89">
            <v>0</v>
          </cell>
          <cell r="AK89">
            <v>0</v>
          </cell>
          <cell r="AL89">
            <v>10547.2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1560145.1834702564</v>
          </cell>
          <cell r="AV89">
            <v>276339.14682312211</v>
          </cell>
          <cell r="AW89">
            <v>131847.20000000001</v>
          </cell>
          <cell r="AX89">
            <v>154272.39042167767</v>
          </cell>
          <cell r="AY89">
            <v>1968331.5302933785</v>
          </cell>
          <cell r="AZ89">
            <v>1957784.3302933786</v>
          </cell>
          <cell r="BA89">
            <v>4265</v>
          </cell>
          <cell r="BB89">
            <v>2034405</v>
          </cell>
          <cell r="BC89">
            <v>76620.66970662144</v>
          </cell>
          <cell r="BD89">
            <v>0</v>
          </cell>
          <cell r="BE89">
            <v>2044952.2</v>
          </cell>
          <cell r="BF89">
            <v>2044952.1999999997</v>
          </cell>
          <cell r="BG89">
            <v>0</v>
          </cell>
          <cell r="BH89">
            <v>2044952.2</v>
          </cell>
          <cell r="BI89">
            <v>1913105</v>
          </cell>
          <cell r="BJ89">
            <v>1913105</v>
          </cell>
          <cell r="BK89">
            <v>4010.7023060796646</v>
          </cell>
          <cell r="BL89">
            <v>3926.7640918580378</v>
          </cell>
          <cell r="BM89">
            <v>2.1375924873019186E-2</v>
          </cell>
          <cell r="BN89">
            <v>0</v>
          </cell>
          <cell r="BO89">
            <v>0</v>
          </cell>
          <cell r="BP89">
            <v>2044952.2</v>
          </cell>
          <cell r="BQ89">
            <v>4265</v>
          </cell>
          <cell r="BR89" t="str">
            <v>Y</v>
          </cell>
          <cell r="BS89">
            <v>4287.1115303983224</v>
          </cell>
          <cell r="BT89">
            <v>2.0542596189584206E-2</v>
          </cell>
          <cell r="BU89">
            <v>0</v>
          </cell>
        </row>
        <row r="90">
          <cell r="C90">
            <v>8262334</v>
          </cell>
          <cell r="D90" t="str">
            <v>Holmwood School</v>
          </cell>
          <cell r="E90">
            <v>157</v>
          </cell>
          <cell r="F90">
            <v>157</v>
          </cell>
          <cell r="G90">
            <v>0</v>
          </cell>
          <cell r="H90">
            <v>513506.90525121649</v>
          </cell>
          <cell r="I90">
            <v>0</v>
          </cell>
          <cell r="J90">
            <v>0</v>
          </cell>
          <cell r="K90">
            <v>12086.402500000006</v>
          </cell>
          <cell r="L90">
            <v>0</v>
          </cell>
          <cell r="M90">
            <v>15172.292500000007</v>
          </cell>
          <cell r="N90">
            <v>0</v>
          </cell>
          <cell r="O90">
            <v>1357.7915999999984</v>
          </cell>
          <cell r="P90">
            <v>2777.3010000000008</v>
          </cell>
          <cell r="Q90">
            <v>1296.0738000000019</v>
          </cell>
          <cell r="R90">
            <v>2839.0187999999962</v>
          </cell>
          <cell r="S90">
            <v>0</v>
          </cell>
          <cell r="T90">
            <v>658.32320000000027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31703.640594491517</v>
          </cell>
          <cell r="AB90">
            <v>0</v>
          </cell>
          <cell r="AC90">
            <v>0</v>
          </cell>
          <cell r="AD90">
            <v>47890.969732078178</v>
          </cell>
          <cell r="AE90">
            <v>0</v>
          </cell>
          <cell r="AF90">
            <v>0</v>
          </cell>
          <cell r="AG90">
            <v>0</v>
          </cell>
          <cell r="AH90">
            <v>121300</v>
          </cell>
          <cell r="AI90">
            <v>0</v>
          </cell>
          <cell r="AJ90">
            <v>0</v>
          </cell>
          <cell r="AK90">
            <v>0</v>
          </cell>
          <cell r="AL90">
            <v>4889.6000000000004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513506.90525121649</v>
          </cell>
          <cell r="AV90">
            <v>115781.8137265697</v>
          </cell>
          <cell r="AW90">
            <v>126189.6</v>
          </cell>
          <cell r="AX90">
            <v>52518.599764125407</v>
          </cell>
          <cell r="AY90">
            <v>755478.31897778611</v>
          </cell>
          <cell r="AZ90">
            <v>750588.71897778613</v>
          </cell>
          <cell r="BA90">
            <v>4265</v>
          </cell>
          <cell r="BB90">
            <v>669605</v>
          </cell>
          <cell r="BC90">
            <v>0</v>
          </cell>
          <cell r="BD90">
            <v>0</v>
          </cell>
          <cell r="BE90">
            <v>755478.31897778611</v>
          </cell>
          <cell r="BF90">
            <v>755478.318977786</v>
          </cell>
          <cell r="BG90">
            <v>0</v>
          </cell>
          <cell r="BH90">
            <v>674494.6</v>
          </cell>
          <cell r="BI90">
            <v>548305</v>
          </cell>
          <cell r="BJ90">
            <v>629288.71897778613</v>
          </cell>
          <cell r="BK90">
            <v>4008.2084011323959</v>
          </cell>
          <cell r="BL90">
            <v>3802.5693378571427</v>
          </cell>
          <cell r="BM90">
            <v>5.4078977923683762E-2</v>
          </cell>
          <cell r="BN90">
            <v>0</v>
          </cell>
          <cell r="BO90">
            <v>0</v>
          </cell>
          <cell r="BP90">
            <v>755478.31897778611</v>
          </cell>
          <cell r="BQ90">
            <v>4780.819866100549</v>
          </cell>
          <cell r="BR90" t="str">
            <v>Y</v>
          </cell>
          <cell r="BS90">
            <v>4811.9638151451345</v>
          </cell>
          <cell r="BT90">
            <v>2.2923754045137468E-2</v>
          </cell>
          <cell r="BU90">
            <v>0</v>
          </cell>
        </row>
        <row r="91">
          <cell r="C91">
            <v>8262349</v>
          </cell>
          <cell r="D91" t="str">
            <v>Heronshaw School</v>
          </cell>
          <cell r="E91">
            <v>228</v>
          </cell>
          <cell r="F91">
            <v>228</v>
          </cell>
          <cell r="G91">
            <v>0</v>
          </cell>
          <cell r="H91">
            <v>745729.77323106595</v>
          </cell>
          <cell r="I91">
            <v>0</v>
          </cell>
          <cell r="J91">
            <v>0</v>
          </cell>
          <cell r="K91">
            <v>26106.629400000009</v>
          </cell>
          <cell r="L91">
            <v>0</v>
          </cell>
          <cell r="M91">
            <v>32772.151800000014</v>
          </cell>
          <cell r="N91">
            <v>0</v>
          </cell>
          <cell r="O91">
            <v>2045.6595911894269</v>
          </cell>
          <cell r="P91">
            <v>3068.489386784142</v>
          </cell>
          <cell r="Q91">
            <v>3905.3501286343603</v>
          </cell>
          <cell r="R91">
            <v>2376.2712422907516</v>
          </cell>
          <cell r="S91">
            <v>2531.2454537444964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51996.85588101262</v>
          </cell>
          <cell r="AB91">
            <v>0</v>
          </cell>
          <cell r="AC91">
            <v>0</v>
          </cell>
          <cell r="AD91">
            <v>69548.669419833284</v>
          </cell>
          <cell r="AE91">
            <v>0</v>
          </cell>
          <cell r="AF91">
            <v>0</v>
          </cell>
          <cell r="AG91">
            <v>0</v>
          </cell>
          <cell r="AH91">
            <v>121300</v>
          </cell>
          <cell r="AI91">
            <v>0</v>
          </cell>
          <cell r="AJ91">
            <v>0</v>
          </cell>
          <cell r="AK91">
            <v>0</v>
          </cell>
          <cell r="AL91">
            <v>4531.2000000000007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745729.77323106595</v>
          </cell>
          <cell r="AV91">
            <v>194351.32230348911</v>
          </cell>
          <cell r="AW91">
            <v>125831.2</v>
          </cell>
          <cell r="AX91">
            <v>80559.978907753713</v>
          </cell>
          <cell r="AY91">
            <v>1065912.2955345551</v>
          </cell>
          <cell r="AZ91">
            <v>1061381.0955345551</v>
          </cell>
          <cell r="BA91">
            <v>4265</v>
          </cell>
          <cell r="BB91">
            <v>972420</v>
          </cell>
          <cell r="BC91">
            <v>0</v>
          </cell>
          <cell r="BD91">
            <v>0</v>
          </cell>
          <cell r="BE91">
            <v>1065912.2955345551</v>
          </cell>
          <cell r="BF91">
            <v>1065912.2955345551</v>
          </cell>
          <cell r="BG91">
            <v>0</v>
          </cell>
          <cell r="BH91">
            <v>976951.2</v>
          </cell>
          <cell r="BI91">
            <v>851120</v>
          </cell>
          <cell r="BJ91">
            <v>940081.09553455515</v>
          </cell>
          <cell r="BK91">
            <v>4123.1626997129615</v>
          </cell>
          <cell r="BL91">
            <v>3819.4657090090091</v>
          </cell>
          <cell r="BM91">
            <v>7.9512951245410995E-2</v>
          </cell>
          <cell r="BN91">
            <v>0</v>
          </cell>
          <cell r="BO91">
            <v>0</v>
          </cell>
          <cell r="BP91">
            <v>1065912.2955345551</v>
          </cell>
          <cell r="BQ91">
            <v>4655.1802435726104</v>
          </cell>
          <cell r="BR91" t="str">
            <v>Y</v>
          </cell>
          <cell r="BS91">
            <v>4675.0539277831367</v>
          </cell>
          <cell r="BT91">
            <v>8.5499284573550272E-2</v>
          </cell>
          <cell r="BU91">
            <v>0</v>
          </cell>
        </row>
        <row r="92">
          <cell r="C92">
            <v>8262350</v>
          </cell>
          <cell r="D92" t="str">
            <v>Kents Hill School</v>
          </cell>
          <cell r="E92">
            <v>60</v>
          </cell>
          <cell r="F92">
            <v>60</v>
          </cell>
          <cell r="G92">
            <v>0</v>
          </cell>
          <cell r="H92">
            <v>196244.67716606997</v>
          </cell>
          <cell r="I92">
            <v>0</v>
          </cell>
          <cell r="J92">
            <v>0</v>
          </cell>
          <cell r="K92">
            <v>4834.5610000000097</v>
          </cell>
          <cell r="L92">
            <v>0</v>
          </cell>
          <cell r="M92">
            <v>6068.9170000000122</v>
          </cell>
          <cell r="N92">
            <v>0</v>
          </cell>
          <cell r="O92">
            <v>234.10199999999961</v>
          </cell>
          <cell r="P92">
            <v>1436.5349999999992</v>
          </cell>
          <cell r="Q92">
            <v>446.92199999999923</v>
          </cell>
          <cell r="R92">
            <v>489.48599999999914</v>
          </cell>
          <cell r="S92">
            <v>1042.8180000000013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6677.3407021276707</v>
          </cell>
          <cell r="AB92">
            <v>0</v>
          </cell>
          <cell r="AC92">
            <v>0</v>
          </cell>
          <cell r="AD92">
            <v>18302.281426271915</v>
          </cell>
          <cell r="AE92">
            <v>0</v>
          </cell>
          <cell r="AF92">
            <v>0</v>
          </cell>
          <cell r="AG92">
            <v>0</v>
          </cell>
          <cell r="AH92">
            <v>121300</v>
          </cell>
          <cell r="AI92">
            <v>0</v>
          </cell>
          <cell r="AJ92">
            <v>0</v>
          </cell>
          <cell r="AK92">
            <v>0</v>
          </cell>
          <cell r="AL92">
            <v>5580.8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196244.67716606997</v>
          </cell>
          <cell r="AV92">
            <v>39532.963128399599</v>
          </cell>
          <cell r="AW92">
            <v>126880.8</v>
          </cell>
          <cell r="AX92">
            <v>20274.993306990604</v>
          </cell>
          <cell r="AY92">
            <v>362658.44029446959</v>
          </cell>
          <cell r="AZ92">
            <v>357077.6402944696</v>
          </cell>
          <cell r="BA92">
            <v>4265</v>
          </cell>
          <cell r="BB92">
            <v>255900</v>
          </cell>
          <cell r="BC92">
            <v>0</v>
          </cell>
          <cell r="BD92">
            <v>0</v>
          </cell>
          <cell r="BE92">
            <v>362658.44029446959</v>
          </cell>
          <cell r="BF92">
            <v>362658.44029446959</v>
          </cell>
          <cell r="BG92">
            <v>0</v>
          </cell>
          <cell r="BH92">
            <v>261480.8</v>
          </cell>
          <cell r="BI92">
            <v>134600</v>
          </cell>
          <cell r="BJ92">
            <v>235777.6402944696</v>
          </cell>
          <cell r="BK92">
            <v>3929.62733824116</v>
          </cell>
          <cell r="BL92">
            <v>3726.5469337078648</v>
          </cell>
          <cell r="BM92">
            <v>5.4495598243071881E-2</v>
          </cell>
          <cell r="BN92">
            <v>0</v>
          </cell>
          <cell r="BO92">
            <v>0</v>
          </cell>
          <cell r="BP92">
            <v>362658.44029446959</v>
          </cell>
          <cell r="BQ92">
            <v>5951.294004907827</v>
          </cell>
          <cell r="BR92" t="str">
            <v>Y</v>
          </cell>
          <cell r="BS92">
            <v>6044.3073382411594</v>
          </cell>
          <cell r="BT92">
            <v>0.176506540786455</v>
          </cell>
          <cell r="BU92">
            <v>0</v>
          </cell>
        </row>
        <row r="93">
          <cell r="C93">
            <v>8263388</v>
          </cell>
          <cell r="D93" t="str">
            <v>Oxley Park Academy</v>
          </cell>
          <cell r="E93">
            <v>654</v>
          </cell>
          <cell r="F93">
            <v>654</v>
          </cell>
          <cell r="G93">
            <v>0</v>
          </cell>
          <cell r="H93">
            <v>2139066.981110163</v>
          </cell>
          <cell r="I93">
            <v>0</v>
          </cell>
          <cell r="J93">
            <v>0</v>
          </cell>
          <cell r="K93">
            <v>42544.136799999877</v>
          </cell>
          <cell r="L93">
            <v>0</v>
          </cell>
          <cell r="M93">
            <v>58868.494900000136</v>
          </cell>
          <cell r="N93">
            <v>0</v>
          </cell>
          <cell r="O93">
            <v>2719.7418266462532</v>
          </cell>
          <cell r="P93">
            <v>1668.9324845329245</v>
          </cell>
          <cell r="Q93">
            <v>3028.8033978560497</v>
          </cell>
          <cell r="R93">
            <v>0</v>
          </cell>
          <cell r="S93">
            <v>504.80056630934018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56408.978779505349</v>
          </cell>
          <cell r="AB93">
            <v>0</v>
          </cell>
          <cell r="AC93">
            <v>0</v>
          </cell>
          <cell r="AD93">
            <v>188911.0692345924</v>
          </cell>
          <cell r="AE93">
            <v>0</v>
          </cell>
          <cell r="AF93">
            <v>27762.80282538485</v>
          </cell>
          <cell r="AG93">
            <v>0</v>
          </cell>
          <cell r="AH93">
            <v>121300</v>
          </cell>
          <cell r="AI93">
            <v>0</v>
          </cell>
          <cell r="AJ93">
            <v>0</v>
          </cell>
          <cell r="AK93">
            <v>60650</v>
          </cell>
          <cell r="AL93">
            <v>19609.599999999999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2139066.981110163</v>
          </cell>
          <cell r="AV93">
            <v>382417.76081482717</v>
          </cell>
          <cell r="AW93">
            <v>201559.6</v>
          </cell>
          <cell r="AX93">
            <v>198198.43334857002</v>
          </cell>
          <cell r="AY93">
            <v>2723044.3419249901</v>
          </cell>
          <cell r="AZ93">
            <v>2642784.74192499</v>
          </cell>
          <cell r="BA93">
            <v>4265</v>
          </cell>
          <cell r="BB93">
            <v>2789310</v>
          </cell>
          <cell r="BC93">
            <v>146525.25807501003</v>
          </cell>
          <cell r="BD93">
            <v>0</v>
          </cell>
          <cell r="BE93">
            <v>2869569.6</v>
          </cell>
          <cell r="BF93">
            <v>2869569.6</v>
          </cell>
          <cell r="BG93">
            <v>0</v>
          </cell>
          <cell r="BH93">
            <v>2869569.6</v>
          </cell>
          <cell r="BI93">
            <v>2728660</v>
          </cell>
          <cell r="BJ93">
            <v>2728660</v>
          </cell>
          <cell r="BK93">
            <v>4172.2629969418958</v>
          </cell>
          <cell r="BL93">
            <v>4080.16</v>
          </cell>
          <cell r="BM93">
            <v>2.257337872580879E-2</v>
          </cell>
          <cell r="BN93">
            <v>0</v>
          </cell>
          <cell r="BO93">
            <v>0</v>
          </cell>
          <cell r="BP93">
            <v>2869569.6</v>
          </cell>
          <cell r="BQ93">
            <v>4265</v>
          </cell>
          <cell r="BR93" t="str">
            <v>Y</v>
          </cell>
          <cell r="BS93">
            <v>4387.7211009174316</v>
          </cell>
          <cell r="BT93">
            <v>1.9475653252523539E-2</v>
          </cell>
          <cell r="BU93">
            <v>0</v>
          </cell>
        </row>
        <row r="94">
          <cell r="C94">
            <v>8265207</v>
          </cell>
          <cell r="D94" t="str">
            <v>Two Mile Ash School</v>
          </cell>
          <cell r="E94">
            <v>677</v>
          </cell>
          <cell r="F94">
            <v>677</v>
          </cell>
          <cell r="G94">
            <v>0</v>
          </cell>
          <cell r="H94">
            <v>2214294.1073571565</v>
          </cell>
          <cell r="I94">
            <v>0</v>
          </cell>
          <cell r="J94">
            <v>0</v>
          </cell>
          <cell r="K94">
            <v>34808.839199999944</v>
          </cell>
          <cell r="L94">
            <v>0</v>
          </cell>
          <cell r="M94">
            <v>59475.386599999838</v>
          </cell>
          <cell r="N94">
            <v>0</v>
          </cell>
          <cell r="O94">
            <v>4978.5692000000026</v>
          </cell>
          <cell r="P94">
            <v>9998.2836000000025</v>
          </cell>
          <cell r="Q94">
            <v>3456.1968000000043</v>
          </cell>
          <cell r="R94">
            <v>8043.8866000000125</v>
          </cell>
          <cell r="S94">
            <v>1008.0573999999993</v>
          </cell>
          <cell r="T94">
            <v>1974.969600000001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47656.427899999988</v>
          </cell>
          <cell r="AB94">
            <v>0</v>
          </cell>
          <cell r="AC94">
            <v>0</v>
          </cell>
          <cell r="AD94">
            <v>177910.59255478258</v>
          </cell>
          <cell r="AE94">
            <v>0</v>
          </cell>
          <cell r="AF94">
            <v>0</v>
          </cell>
          <cell r="AG94">
            <v>0</v>
          </cell>
          <cell r="AH94">
            <v>121300</v>
          </cell>
          <cell r="AI94">
            <v>0</v>
          </cell>
          <cell r="AJ94">
            <v>0</v>
          </cell>
          <cell r="AK94">
            <v>0</v>
          </cell>
          <cell r="AL94">
            <v>12697.6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2214294.1073571565</v>
          </cell>
          <cell r="AV94">
            <v>349311.20945478237</v>
          </cell>
          <cell r="AW94">
            <v>133997.6</v>
          </cell>
          <cell r="AX94">
            <v>204303.57139503403</v>
          </cell>
          <cell r="AY94">
            <v>2697602.9168119389</v>
          </cell>
          <cell r="AZ94">
            <v>2684905.3168119388</v>
          </cell>
          <cell r="BA94">
            <v>4265</v>
          </cell>
          <cell r="BB94">
            <v>2887405</v>
          </cell>
          <cell r="BC94">
            <v>202499.68318806123</v>
          </cell>
          <cell r="BD94">
            <v>0</v>
          </cell>
          <cell r="BE94">
            <v>2900102.6</v>
          </cell>
          <cell r="BF94">
            <v>2900102.5999999996</v>
          </cell>
          <cell r="BG94">
            <v>0</v>
          </cell>
          <cell r="BH94">
            <v>2900102.6</v>
          </cell>
          <cell r="BI94">
            <v>2766105</v>
          </cell>
          <cell r="BJ94">
            <v>2766105</v>
          </cell>
          <cell r="BK94">
            <v>4085.8271787296899</v>
          </cell>
          <cell r="BL94">
            <v>4000.2962962962961</v>
          </cell>
          <cell r="BM94">
            <v>2.1381136820435825E-2</v>
          </cell>
          <cell r="BN94">
            <v>0</v>
          </cell>
          <cell r="BO94">
            <v>0</v>
          </cell>
          <cell r="BP94">
            <v>2900102.6</v>
          </cell>
          <cell r="BQ94">
            <v>4265</v>
          </cell>
          <cell r="BR94" t="str">
            <v>Y</v>
          </cell>
          <cell r="BS94">
            <v>4283.7556868537667</v>
          </cell>
          <cell r="BT94">
            <v>2.0480543141854879E-2</v>
          </cell>
          <cell r="BU94">
            <v>0</v>
          </cell>
        </row>
        <row r="95">
          <cell r="C95">
            <v>8265208</v>
          </cell>
          <cell r="D95" t="str">
            <v>Rickley Park Primary School</v>
          </cell>
          <cell r="E95">
            <v>417</v>
          </cell>
          <cell r="F95">
            <v>417</v>
          </cell>
          <cell r="G95">
            <v>0</v>
          </cell>
          <cell r="H95">
            <v>1363900.5063041863</v>
          </cell>
          <cell r="I95">
            <v>0</v>
          </cell>
          <cell r="J95">
            <v>0</v>
          </cell>
          <cell r="K95">
            <v>39159.944100000044</v>
          </cell>
          <cell r="L95">
            <v>0</v>
          </cell>
          <cell r="M95">
            <v>55227.144700000106</v>
          </cell>
          <cell r="N95">
            <v>0</v>
          </cell>
          <cell r="O95">
            <v>6594.2866742168717</v>
          </cell>
          <cell r="P95">
            <v>42976.557980241014</v>
          </cell>
          <cell r="Q95">
            <v>3906.9598163855408</v>
          </cell>
          <cell r="R95">
            <v>3803.6010910843293</v>
          </cell>
          <cell r="S95">
            <v>3038.7465238554205</v>
          </cell>
          <cell r="T95">
            <v>1984.4875257831318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21103.543555196637</v>
          </cell>
          <cell r="AB95">
            <v>0</v>
          </cell>
          <cell r="AC95">
            <v>0</v>
          </cell>
          <cell r="AD95">
            <v>141681.75544153847</v>
          </cell>
          <cell r="AE95">
            <v>0</v>
          </cell>
          <cell r="AF95">
            <v>4738.3840950000158</v>
          </cell>
          <cell r="AG95">
            <v>0</v>
          </cell>
          <cell r="AH95">
            <v>121300</v>
          </cell>
          <cell r="AI95">
            <v>0</v>
          </cell>
          <cell r="AJ95">
            <v>0</v>
          </cell>
          <cell r="AK95">
            <v>0</v>
          </cell>
          <cell r="AL95">
            <v>14336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1363900.5063041863</v>
          </cell>
          <cell r="AV95">
            <v>324215.41150330158</v>
          </cell>
          <cell r="AW95">
            <v>135636</v>
          </cell>
          <cell r="AX95">
            <v>168060.95089489542</v>
          </cell>
          <cell r="AY95">
            <v>1823751.9178074878</v>
          </cell>
          <cell r="AZ95">
            <v>1809415.9178074878</v>
          </cell>
          <cell r="BA95">
            <v>4265</v>
          </cell>
          <cell r="BB95">
            <v>1778505</v>
          </cell>
          <cell r="BC95">
            <v>0</v>
          </cell>
          <cell r="BD95">
            <v>0</v>
          </cell>
          <cell r="BE95">
            <v>1823751.9178074878</v>
          </cell>
          <cell r="BF95">
            <v>1823751.917807488</v>
          </cell>
          <cell r="BG95">
            <v>0</v>
          </cell>
          <cell r="BH95">
            <v>1792841</v>
          </cell>
          <cell r="BI95">
            <v>1657205</v>
          </cell>
          <cell r="BJ95">
            <v>1688115.9178074878</v>
          </cell>
          <cell r="BK95">
            <v>4048.2396110491313</v>
          </cell>
          <cell r="BL95">
            <v>3918.6904363196127</v>
          </cell>
          <cell r="BM95">
            <v>3.3059303059210184E-2</v>
          </cell>
          <cell r="BN95">
            <v>0</v>
          </cell>
          <cell r="BO95">
            <v>0</v>
          </cell>
          <cell r="BP95">
            <v>1823751.9178074878</v>
          </cell>
          <cell r="BQ95">
            <v>4339.1269012169969</v>
          </cell>
          <cell r="BR95" t="str">
            <v>Y</v>
          </cell>
          <cell r="BS95">
            <v>4373.5057980994907</v>
          </cell>
          <cell r="BT95">
            <v>3.0221648493471864E-2</v>
          </cell>
          <cell r="BU95">
            <v>0</v>
          </cell>
        </row>
        <row r="96">
          <cell r="C96">
            <v>8264000</v>
          </cell>
          <cell r="D96" t="str">
            <v>Walton High</v>
          </cell>
          <cell r="E96">
            <v>2347</v>
          </cell>
          <cell r="F96">
            <v>0</v>
          </cell>
          <cell r="G96">
            <v>2347</v>
          </cell>
          <cell r="H96">
            <v>0</v>
          </cell>
          <cell r="I96">
            <v>7087818.6752094999</v>
          </cell>
          <cell r="J96">
            <v>4210379.4940897943</v>
          </cell>
          <cell r="K96">
            <v>0</v>
          </cell>
          <cell r="L96">
            <v>203313.99139815566</v>
          </cell>
          <cell r="M96">
            <v>0</v>
          </cell>
          <cell r="N96">
            <v>489741.16482437315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85951.273362180887</v>
          </cell>
          <cell r="V96">
            <v>86630.73006860161</v>
          </cell>
          <cell r="W96">
            <v>65063.287895272602</v>
          </cell>
          <cell r="X96">
            <v>54515.784179199632</v>
          </cell>
          <cell r="Y96">
            <v>63911.396447669285</v>
          </cell>
          <cell r="Z96">
            <v>13228.172753122248</v>
          </cell>
          <cell r="AA96">
            <v>0</v>
          </cell>
          <cell r="AB96">
            <v>86469.541044567275</v>
          </cell>
          <cell r="AC96">
            <v>0</v>
          </cell>
          <cell r="AD96">
            <v>0</v>
          </cell>
          <cell r="AE96">
            <v>933679.87826906994</v>
          </cell>
          <cell r="AF96">
            <v>0</v>
          </cell>
          <cell r="AG96">
            <v>0</v>
          </cell>
          <cell r="AH96">
            <v>121300</v>
          </cell>
          <cell r="AI96">
            <v>0</v>
          </cell>
          <cell r="AJ96">
            <v>0</v>
          </cell>
          <cell r="AK96">
            <v>60650</v>
          </cell>
          <cell r="AL96">
            <v>106520.47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11298198.169299293</v>
          </cell>
          <cell r="AV96">
            <v>2082505.2202422121</v>
          </cell>
          <cell r="AW96">
            <v>288470.46999999997</v>
          </cell>
          <cell r="AX96">
            <v>1304900.9389933133</v>
          </cell>
          <cell r="AY96">
            <v>13669173.859541506</v>
          </cell>
          <cell r="AZ96">
            <v>13502003.389541505</v>
          </cell>
          <cell r="BA96">
            <v>5525</v>
          </cell>
          <cell r="BB96">
            <v>12967175</v>
          </cell>
          <cell r="BC96">
            <v>0</v>
          </cell>
          <cell r="BD96">
            <v>0</v>
          </cell>
          <cell r="BE96">
            <v>13669173.859541506</v>
          </cell>
          <cell r="BF96">
            <v>0</v>
          </cell>
          <cell r="BG96">
            <v>13669173.859541507</v>
          </cell>
          <cell r="BH96">
            <v>13134345.470000001</v>
          </cell>
          <cell r="BI96">
            <v>12906525</v>
          </cell>
          <cell r="BJ96">
            <v>13441353.389541505</v>
          </cell>
          <cell r="BK96">
            <v>5727.0359563449101</v>
          </cell>
          <cell r="BL96">
            <v>5607.5661064929127</v>
          </cell>
          <cell r="BM96">
            <v>2.1305116619787175E-2</v>
          </cell>
          <cell r="BN96">
            <v>0</v>
          </cell>
          <cell r="BO96">
            <v>0</v>
          </cell>
          <cell r="BP96">
            <v>13669173.859541506</v>
          </cell>
          <cell r="BQ96">
            <v>5752.8774561318723</v>
          </cell>
          <cell r="BR96" t="str">
            <v>Y</v>
          </cell>
          <cell r="BS96">
            <v>5824.1047548110373</v>
          </cell>
          <cell r="BT96">
            <v>1.9731594846333689E-2</v>
          </cell>
          <cell r="BU96">
            <v>0</v>
          </cell>
        </row>
        <row r="97">
          <cell r="C97">
            <v>8264002</v>
          </cell>
          <cell r="D97" t="str">
            <v>Sir Herbert Leon Academy</v>
          </cell>
          <cell r="E97">
            <v>548</v>
          </cell>
          <cell r="F97">
            <v>0</v>
          </cell>
          <cell r="G97">
            <v>548</v>
          </cell>
          <cell r="H97">
            <v>0</v>
          </cell>
          <cell r="I97">
            <v>1673961.0794411504</v>
          </cell>
          <cell r="J97">
            <v>961629.88445260737</v>
          </cell>
          <cell r="K97">
            <v>0</v>
          </cell>
          <cell r="L97">
            <v>120864.02500000005</v>
          </cell>
          <cell r="M97">
            <v>0</v>
          </cell>
          <cell r="N97">
            <v>270488.54479999992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18762.211200000002</v>
          </cell>
          <cell r="V97">
            <v>31476.078000000089</v>
          </cell>
          <cell r="W97">
            <v>84460.809299999935</v>
          </cell>
          <cell r="X97">
            <v>7354.704499999988</v>
          </cell>
          <cell r="Y97">
            <v>59763.403000000166</v>
          </cell>
          <cell r="Z97">
            <v>114435.08750000005</v>
          </cell>
          <cell r="AA97">
            <v>0</v>
          </cell>
          <cell r="AB97">
            <v>61378.352099999975</v>
          </cell>
          <cell r="AC97">
            <v>0</v>
          </cell>
          <cell r="AD97">
            <v>0</v>
          </cell>
          <cell r="AE97">
            <v>222240.92481921555</v>
          </cell>
          <cell r="AF97">
            <v>0</v>
          </cell>
          <cell r="AG97">
            <v>31629.961048000147</v>
          </cell>
          <cell r="AH97">
            <v>121300</v>
          </cell>
          <cell r="AI97">
            <v>2623.1111111111063</v>
          </cell>
          <cell r="AJ97">
            <v>0</v>
          </cell>
          <cell r="AK97">
            <v>0</v>
          </cell>
          <cell r="AL97">
            <v>27904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2635590.9638937577</v>
          </cell>
          <cell r="AV97">
            <v>1022854.1012672159</v>
          </cell>
          <cell r="AW97">
            <v>151827.11111111112</v>
          </cell>
          <cell r="AX97">
            <v>467807.82173131895</v>
          </cell>
          <cell r="AY97">
            <v>3810272.1762720845</v>
          </cell>
          <cell r="AZ97">
            <v>3782368.1762720845</v>
          </cell>
          <cell r="BA97">
            <v>5525</v>
          </cell>
          <cell r="BB97">
            <v>3027700</v>
          </cell>
          <cell r="BC97">
            <v>0</v>
          </cell>
          <cell r="BD97">
            <v>0</v>
          </cell>
          <cell r="BE97">
            <v>3810272.1762720845</v>
          </cell>
          <cell r="BF97">
            <v>0</v>
          </cell>
          <cell r="BG97">
            <v>3810272.1762720835</v>
          </cell>
          <cell r="BH97">
            <v>3055604</v>
          </cell>
          <cell r="BI97">
            <v>2903776.888888889</v>
          </cell>
          <cell r="BJ97">
            <v>3658445.0651609735</v>
          </cell>
          <cell r="BK97">
            <v>6675.9946444543311</v>
          </cell>
          <cell r="BL97">
            <v>6453.9546352715806</v>
          </cell>
          <cell r="BM97">
            <v>3.4403713960007888E-2</v>
          </cell>
          <cell r="BN97">
            <v>0</v>
          </cell>
          <cell r="BO97">
            <v>0</v>
          </cell>
          <cell r="BP97">
            <v>3810272.1762720845</v>
          </cell>
          <cell r="BQ97">
            <v>6902.1317085257015</v>
          </cell>
          <cell r="BR97" t="str">
            <v>Y</v>
          </cell>
          <cell r="BS97">
            <v>6953.0514165548984</v>
          </cell>
          <cell r="BT97">
            <v>2.8736706766111508E-2</v>
          </cell>
          <cell r="BU97">
            <v>0</v>
          </cell>
        </row>
        <row r="98">
          <cell r="C98">
            <v>8264005</v>
          </cell>
          <cell r="D98" t="str">
            <v>Lord Grey Academy</v>
          </cell>
          <cell r="E98">
            <v>1280</v>
          </cell>
          <cell r="F98">
            <v>0</v>
          </cell>
          <cell r="G98">
            <v>1280</v>
          </cell>
          <cell r="H98">
            <v>0</v>
          </cell>
          <cell r="I98">
            <v>3578495.3103204761</v>
          </cell>
          <cell r="J98">
            <v>2619791.6852114275</v>
          </cell>
          <cell r="K98">
            <v>0</v>
          </cell>
          <cell r="L98">
            <v>158090.1447</v>
          </cell>
          <cell r="M98">
            <v>0</v>
          </cell>
          <cell r="N98">
            <v>379929.63364999997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50809.972272513733</v>
          </cell>
          <cell r="V98">
            <v>170019.57036805022</v>
          </cell>
          <cell r="W98">
            <v>38035.305948316367</v>
          </cell>
          <cell r="X98">
            <v>8042.1628191072859</v>
          </cell>
          <cell r="Y98">
            <v>28869.30242756462</v>
          </cell>
          <cell r="Z98">
            <v>21105.522167580319</v>
          </cell>
          <cell r="AA98">
            <v>0</v>
          </cell>
          <cell r="AB98">
            <v>12629.89963636364</v>
          </cell>
          <cell r="AC98">
            <v>0</v>
          </cell>
          <cell r="AD98">
            <v>0</v>
          </cell>
          <cell r="AE98">
            <v>579833.56904050882</v>
          </cell>
          <cell r="AF98">
            <v>0</v>
          </cell>
          <cell r="AG98">
            <v>0</v>
          </cell>
          <cell r="AH98">
            <v>121300</v>
          </cell>
          <cell r="AI98">
            <v>0</v>
          </cell>
          <cell r="AJ98">
            <v>0</v>
          </cell>
          <cell r="AK98">
            <v>0</v>
          </cell>
          <cell r="AL98">
            <v>41216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6198286.9955319036</v>
          </cell>
          <cell r="AV98">
            <v>1447365.083030005</v>
          </cell>
          <cell r="AW98">
            <v>162516</v>
          </cell>
          <cell r="AX98">
            <v>843941.71358246566</v>
          </cell>
          <cell r="AY98">
            <v>7808168.0785619086</v>
          </cell>
          <cell r="AZ98">
            <v>7766952.0785619086</v>
          </cell>
          <cell r="BA98">
            <v>5525</v>
          </cell>
          <cell r="BB98">
            <v>7072000</v>
          </cell>
          <cell r="BC98">
            <v>0</v>
          </cell>
          <cell r="BD98">
            <v>0</v>
          </cell>
          <cell r="BE98">
            <v>7808168.0785619086</v>
          </cell>
          <cell r="BF98">
            <v>0</v>
          </cell>
          <cell r="BG98">
            <v>7808168.0785619086</v>
          </cell>
          <cell r="BH98">
            <v>7113216</v>
          </cell>
          <cell r="BI98">
            <v>6950700</v>
          </cell>
          <cell r="BJ98">
            <v>7645652.0785619086</v>
          </cell>
          <cell r="BK98">
            <v>5973.1656863764911</v>
          </cell>
          <cell r="BL98">
            <v>5824.4196670038909</v>
          </cell>
          <cell r="BM98">
            <v>2.5538341650631055E-2</v>
          </cell>
          <cell r="BN98">
            <v>0</v>
          </cell>
          <cell r="BO98">
            <v>0</v>
          </cell>
          <cell r="BP98">
            <v>7808168.0785619086</v>
          </cell>
          <cell r="BQ98">
            <v>6067.9313113764911</v>
          </cell>
          <cell r="BR98" t="str">
            <v>Y</v>
          </cell>
          <cell r="BS98">
            <v>6100.1313113764909</v>
          </cell>
          <cell r="BT98">
            <v>2.5380846021763714E-2</v>
          </cell>
          <cell r="BU98">
            <v>0</v>
          </cell>
        </row>
        <row r="99">
          <cell r="C99">
            <v>8264007</v>
          </cell>
          <cell r="D99" t="str">
            <v>Watling Academy</v>
          </cell>
          <cell r="E99">
            <v>686</v>
          </cell>
          <cell r="F99">
            <v>0</v>
          </cell>
          <cell r="G99">
            <v>686</v>
          </cell>
          <cell r="H99">
            <v>0</v>
          </cell>
          <cell r="I99">
            <v>3163463.6377317612</v>
          </cell>
          <cell r="J99">
            <v>0</v>
          </cell>
          <cell r="K99">
            <v>0</v>
          </cell>
          <cell r="L99">
            <v>64797.336697058752</v>
          </cell>
          <cell r="M99">
            <v>0</v>
          </cell>
          <cell r="N99">
            <v>132077.75596029428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16128.918399999991</v>
          </cell>
          <cell r="V99">
            <v>34021.937250000148</v>
          </cell>
          <cell r="W99">
            <v>13230.753374999998</v>
          </cell>
          <cell r="X99">
            <v>17344.517029411778</v>
          </cell>
          <cell r="Y99">
            <v>5188.5307352941318</v>
          </cell>
          <cell r="Z99">
            <v>1319.3692441176445</v>
          </cell>
          <cell r="AA99">
            <v>0</v>
          </cell>
          <cell r="AB99">
            <v>20413.162350000017</v>
          </cell>
          <cell r="AC99">
            <v>0</v>
          </cell>
          <cell r="AD99">
            <v>0</v>
          </cell>
          <cell r="AE99">
            <v>267553.9130507154</v>
          </cell>
          <cell r="AF99">
            <v>0</v>
          </cell>
          <cell r="AG99">
            <v>0</v>
          </cell>
          <cell r="AH99">
            <v>121300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3163463.6377317612</v>
          </cell>
          <cell r="AV99">
            <v>572076.1940918921</v>
          </cell>
          <cell r="AW99">
            <v>121300</v>
          </cell>
          <cell r="AX99">
            <v>362167.28256672283</v>
          </cell>
          <cell r="AY99">
            <v>3856839.8318236535</v>
          </cell>
          <cell r="AZ99">
            <v>3856839.8318236535</v>
          </cell>
          <cell r="BA99">
            <v>5321</v>
          </cell>
          <cell r="BB99">
            <v>3650206</v>
          </cell>
          <cell r="BC99">
            <v>0</v>
          </cell>
          <cell r="BD99">
            <v>0</v>
          </cell>
          <cell r="BE99">
            <v>3856839.8318236535</v>
          </cell>
          <cell r="BF99">
            <v>0</v>
          </cell>
          <cell r="BG99">
            <v>3856839.8318236531</v>
          </cell>
          <cell r="BH99">
            <v>3650206</v>
          </cell>
          <cell r="BI99">
            <v>3528906</v>
          </cell>
          <cell r="BJ99">
            <v>3735539.8318236535</v>
          </cell>
          <cell r="BK99">
            <v>5445.3933408508074</v>
          </cell>
          <cell r="BL99">
            <v>5069.9809299435028</v>
          </cell>
          <cell r="BM99">
            <v>7.4046118929186569E-2</v>
          </cell>
          <cell r="BN99">
            <v>0</v>
          </cell>
          <cell r="BO99">
            <v>0</v>
          </cell>
          <cell r="BP99">
            <v>3856839.8318236535</v>
          </cell>
          <cell r="BQ99">
            <v>5622.2154982852089</v>
          </cell>
          <cell r="BR99" t="str">
            <v>Y</v>
          </cell>
          <cell r="BS99">
            <v>5622.2154982852089</v>
          </cell>
          <cell r="BT99">
            <v>3.8611944942535503E-2</v>
          </cell>
          <cell r="BU99">
            <v>0</v>
          </cell>
        </row>
        <row r="100">
          <cell r="C100">
            <v>8264008</v>
          </cell>
          <cell r="D100" t="str">
            <v>Stantonbury School</v>
          </cell>
          <cell r="E100">
            <v>1387</v>
          </cell>
          <cell r="F100">
            <v>0</v>
          </cell>
          <cell r="G100">
            <v>1387</v>
          </cell>
          <cell r="H100">
            <v>0</v>
          </cell>
          <cell r="I100">
            <v>3869017.4811325767</v>
          </cell>
          <cell r="J100">
            <v>2848503.6577298855</v>
          </cell>
          <cell r="K100">
            <v>0</v>
          </cell>
          <cell r="L100">
            <v>164375.07399999982</v>
          </cell>
          <cell r="M100">
            <v>0</v>
          </cell>
          <cell r="N100">
            <v>443992.71005000023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142959.20520404034</v>
          </cell>
          <cell r="V100">
            <v>141307.06289159448</v>
          </cell>
          <cell r="W100">
            <v>69209.836995202</v>
          </cell>
          <cell r="X100">
            <v>23418.216578282867</v>
          </cell>
          <cell r="Y100">
            <v>5764.4840808080789</v>
          </cell>
          <cell r="Z100">
            <v>2748.4236599567043</v>
          </cell>
          <cell r="AA100">
            <v>0</v>
          </cell>
          <cell r="AB100">
            <v>121911.00731184907</v>
          </cell>
          <cell r="AC100">
            <v>0</v>
          </cell>
          <cell r="AD100">
            <v>0</v>
          </cell>
          <cell r="AE100">
            <v>518668.62486785837</v>
          </cell>
          <cell r="AF100">
            <v>0</v>
          </cell>
          <cell r="AG100">
            <v>17578.794204424325</v>
          </cell>
          <cell r="AH100">
            <v>121300</v>
          </cell>
          <cell r="AI100">
            <v>0</v>
          </cell>
          <cell r="AJ100">
            <v>0</v>
          </cell>
          <cell r="AK100">
            <v>0</v>
          </cell>
          <cell r="AL100">
            <v>55296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6717521.1388624627</v>
          </cell>
          <cell r="AV100">
            <v>1651933.4398440165</v>
          </cell>
          <cell r="AW100">
            <v>176596</v>
          </cell>
          <cell r="AX100">
            <v>879493.78847876866</v>
          </cell>
          <cell r="AY100">
            <v>8546050.5787064787</v>
          </cell>
          <cell r="AZ100">
            <v>8490754.5787064787</v>
          </cell>
          <cell r="BA100">
            <v>5525</v>
          </cell>
          <cell r="BB100">
            <v>7663175</v>
          </cell>
          <cell r="BC100">
            <v>0</v>
          </cell>
          <cell r="BD100">
            <v>0</v>
          </cell>
          <cell r="BE100">
            <v>8546050.5787064787</v>
          </cell>
          <cell r="BF100">
            <v>0</v>
          </cell>
          <cell r="BG100">
            <v>8546050.5787064787</v>
          </cell>
          <cell r="BH100">
            <v>7718471</v>
          </cell>
          <cell r="BI100">
            <v>7541875</v>
          </cell>
          <cell r="BJ100">
            <v>8369454.5787064787</v>
          </cell>
          <cell r="BK100">
            <v>6034.2138274740291</v>
          </cell>
          <cell r="BL100">
            <v>5798.8173149425284</v>
          </cell>
          <cell r="BM100">
            <v>4.0593883156988843E-2</v>
          </cell>
          <cell r="BN100">
            <v>0</v>
          </cell>
          <cell r="BO100">
            <v>0</v>
          </cell>
          <cell r="BP100">
            <v>8546050.5787064787</v>
          </cell>
          <cell r="BQ100">
            <v>6121.6687661906844</v>
          </cell>
          <cell r="BR100" t="str">
            <v>Y</v>
          </cell>
          <cell r="BS100">
            <v>6161.5361057725149</v>
          </cell>
          <cell r="BT100">
            <v>3.974751898648865E-2</v>
          </cell>
          <cell r="BU100">
            <v>0</v>
          </cell>
        </row>
        <row r="101">
          <cell r="C101">
            <v>8264018</v>
          </cell>
          <cell r="D101" t="str">
            <v>Ousedale School</v>
          </cell>
          <cell r="E101">
            <v>1799</v>
          </cell>
          <cell r="F101">
            <v>0</v>
          </cell>
          <cell r="G101">
            <v>1799</v>
          </cell>
          <cell r="H101">
            <v>0</v>
          </cell>
          <cell r="I101">
            <v>4984991.5340933437</v>
          </cell>
          <cell r="J101">
            <v>3732163.5515512004</v>
          </cell>
          <cell r="K101">
            <v>0</v>
          </cell>
          <cell r="L101">
            <v>78319.888200000045</v>
          </cell>
          <cell r="M101">
            <v>0</v>
          </cell>
          <cell r="N101">
            <v>189519.9343499993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15141.433600000004</v>
          </cell>
          <cell r="V101">
            <v>11803.52924999999</v>
          </cell>
          <cell r="W101">
            <v>3672.2091000000037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14211.633544283324</v>
          </cell>
          <cell r="AC101">
            <v>0</v>
          </cell>
          <cell r="AD101">
            <v>0</v>
          </cell>
          <cell r="AE101">
            <v>744132.19625874527</v>
          </cell>
          <cell r="AF101">
            <v>0</v>
          </cell>
          <cell r="AG101">
            <v>0</v>
          </cell>
          <cell r="AH101">
            <v>121300</v>
          </cell>
          <cell r="AI101">
            <v>0</v>
          </cell>
          <cell r="AJ101">
            <v>0</v>
          </cell>
          <cell r="AK101">
            <v>90975</v>
          </cell>
          <cell r="AL101">
            <v>73864.27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8717155.0856445432</v>
          </cell>
          <cell r="AV101">
            <v>1056800.8243030279</v>
          </cell>
          <cell r="AW101">
            <v>286139.27</v>
          </cell>
          <cell r="AX101">
            <v>838696.59438309143</v>
          </cell>
          <cell r="AY101">
            <v>10060095.17994757</v>
          </cell>
          <cell r="AZ101">
            <v>9895255.9099475704</v>
          </cell>
          <cell r="BA101">
            <v>5525</v>
          </cell>
          <cell r="BB101">
            <v>9939475</v>
          </cell>
          <cell r="BC101">
            <v>0</v>
          </cell>
          <cell r="BD101">
            <v>44219.090052429587</v>
          </cell>
          <cell r="BE101">
            <v>10104314.27</v>
          </cell>
          <cell r="BF101">
            <v>0</v>
          </cell>
          <cell r="BG101">
            <v>10104314.27</v>
          </cell>
          <cell r="BH101">
            <v>10104314.27</v>
          </cell>
          <cell r="BI101">
            <v>9909150</v>
          </cell>
          <cell r="BJ101">
            <v>9909150</v>
          </cell>
          <cell r="BK101">
            <v>5508.1434130072266</v>
          </cell>
          <cell r="BL101">
            <v>5396.6740823136815</v>
          </cell>
          <cell r="BM101">
            <v>2.065519039937197E-2</v>
          </cell>
          <cell r="BN101">
            <v>0</v>
          </cell>
          <cell r="BO101">
            <v>0</v>
          </cell>
          <cell r="BP101">
            <v>10104314.27</v>
          </cell>
          <cell r="BQ101">
            <v>5525</v>
          </cell>
          <cell r="BR101" t="str">
            <v>Y</v>
          </cell>
          <cell r="BS101">
            <v>5616.6282768204555</v>
          </cell>
          <cell r="BT101">
            <v>2.0942166814283292E-2</v>
          </cell>
          <cell r="BU101">
            <v>0</v>
          </cell>
        </row>
        <row r="102">
          <cell r="C102">
            <v>8264097</v>
          </cell>
          <cell r="D102" t="str">
            <v>Shenley Brook End School</v>
          </cell>
          <cell r="E102">
            <v>1493</v>
          </cell>
          <cell r="F102">
            <v>0</v>
          </cell>
          <cell r="G102">
            <v>1493</v>
          </cell>
          <cell r="H102">
            <v>0</v>
          </cell>
          <cell r="I102">
            <v>4136482.3368008593</v>
          </cell>
          <cell r="J102">
            <v>3098007.6277500214</v>
          </cell>
          <cell r="K102">
            <v>0</v>
          </cell>
          <cell r="L102">
            <v>105876.88589999991</v>
          </cell>
          <cell r="M102">
            <v>0</v>
          </cell>
          <cell r="N102">
            <v>246464.89115000024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6254.0704000000096</v>
          </cell>
          <cell r="V102">
            <v>16612.374500000027</v>
          </cell>
          <cell r="W102">
            <v>5508.3136500000037</v>
          </cell>
          <cell r="X102">
            <v>3343.0474999999988</v>
          </cell>
          <cell r="Y102">
            <v>5760.3280000000004</v>
          </cell>
          <cell r="Z102">
            <v>915.48069999999962</v>
          </cell>
          <cell r="AA102">
            <v>0</v>
          </cell>
          <cell r="AB102">
            <v>80642.093107469613</v>
          </cell>
          <cell r="AC102">
            <v>0</v>
          </cell>
          <cell r="AD102">
            <v>0</v>
          </cell>
          <cell r="AE102">
            <v>486495.75259392953</v>
          </cell>
          <cell r="AF102">
            <v>0</v>
          </cell>
          <cell r="AG102">
            <v>0</v>
          </cell>
          <cell r="AH102">
            <v>121300</v>
          </cell>
          <cell r="AI102">
            <v>0</v>
          </cell>
          <cell r="AJ102">
            <v>0</v>
          </cell>
          <cell r="AK102">
            <v>0</v>
          </cell>
          <cell r="AL102">
            <v>76800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7234489.9645508807</v>
          </cell>
          <cell r="AV102">
            <v>957873.23750139936</v>
          </cell>
          <cell r="AW102">
            <v>198100</v>
          </cell>
          <cell r="AX102">
            <v>662314.83340869658</v>
          </cell>
          <cell r="AY102">
            <v>8390463.2020522803</v>
          </cell>
          <cell r="AZ102">
            <v>8313663.2020522803</v>
          </cell>
          <cell r="BA102">
            <v>5525</v>
          </cell>
          <cell r="BB102">
            <v>8248825</v>
          </cell>
          <cell r="BC102">
            <v>0</v>
          </cell>
          <cell r="BD102">
            <v>0</v>
          </cell>
          <cell r="BE102">
            <v>8390463.2020522803</v>
          </cell>
          <cell r="BF102">
            <v>0</v>
          </cell>
          <cell r="BG102">
            <v>8390463.2020522803</v>
          </cell>
          <cell r="BH102">
            <v>8325625</v>
          </cell>
          <cell r="BI102">
            <v>8127525</v>
          </cell>
          <cell r="BJ102">
            <v>8192363.2020522803</v>
          </cell>
          <cell r="BK102">
            <v>5487.1823188561821</v>
          </cell>
          <cell r="BL102">
            <v>5333.9712758851038</v>
          </cell>
          <cell r="BM102">
            <v>2.8723634801661905E-2</v>
          </cell>
          <cell r="BN102">
            <v>0</v>
          </cell>
          <cell r="BO102">
            <v>0</v>
          </cell>
          <cell r="BP102">
            <v>8390463.2020522803</v>
          </cell>
          <cell r="BQ102">
            <v>5568.4281326539049</v>
          </cell>
          <cell r="BR102" t="str">
            <v>Y</v>
          </cell>
          <cell r="BS102">
            <v>5619.8681862372941</v>
          </cell>
          <cell r="BT102">
            <v>2.8017759154953303E-2</v>
          </cell>
          <cell r="BU102">
            <v>0</v>
          </cell>
        </row>
        <row r="103">
          <cell r="C103">
            <v>8264704</v>
          </cell>
          <cell r="D103" t="str">
            <v>The Hazeley Academy</v>
          </cell>
          <cell r="E103">
            <v>1228</v>
          </cell>
          <cell r="F103">
            <v>0</v>
          </cell>
          <cell r="G103">
            <v>1228</v>
          </cell>
          <cell r="H103">
            <v>0</v>
          </cell>
          <cell r="I103">
            <v>3444762.8824863345</v>
          </cell>
          <cell r="J103">
            <v>2500237.6995767793</v>
          </cell>
          <cell r="K103">
            <v>0</v>
          </cell>
          <cell r="L103">
            <v>77836.432100000282</v>
          </cell>
          <cell r="M103">
            <v>0</v>
          </cell>
          <cell r="N103">
            <v>186850.63950000034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12188.905018418918</v>
          </cell>
          <cell r="V103">
            <v>37189.543394458036</v>
          </cell>
          <cell r="W103">
            <v>16538.408709535433</v>
          </cell>
          <cell r="X103">
            <v>30781.10304482474</v>
          </cell>
          <cell r="Y103">
            <v>5765.0226438467816</v>
          </cell>
          <cell r="Z103">
            <v>5497.3608782396095</v>
          </cell>
          <cell r="AA103">
            <v>0</v>
          </cell>
          <cell r="AB103">
            <v>56656.940399999963</v>
          </cell>
          <cell r="AC103">
            <v>0</v>
          </cell>
          <cell r="AD103">
            <v>0</v>
          </cell>
          <cell r="AE103">
            <v>454457.70735485316</v>
          </cell>
          <cell r="AF103">
            <v>0</v>
          </cell>
          <cell r="AG103">
            <v>0</v>
          </cell>
          <cell r="AH103">
            <v>121300</v>
          </cell>
          <cell r="AI103">
            <v>0</v>
          </cell>
          <cell r="AJ103">
            <v>0</v>
          </cell>
          <cell r="AK103">
            <v>0</v>
          </cell>
          <cell r="AL103">
            <v>59904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5945000.5820631143</v>
          </cell>
          <cell r="AV103">
            <v>883762.06304417725</v>
          </cell>
          <cell r="AW103">
            <v>181204</v>
          </cell>
          <cell r="AX103">
            <v>602505.68488788954</v>
          </cell>
          <cell r="AY103">
            <v>7009966.6451072916</v>
          </cell>
          <cell r="AZ103">
            <v>6950062.6451072916</v>
          </cell>
          <cell r="BA103">
            <v>5525</v>
          </cell>
          <cell r="BB103">
            <v>6784700</v>
          </cell>
          <cell r="BC103">
            <v>0</v>
          </cell>
          <cell r="BD103">
            <v>0</v>
          </cell>
          <cell r="BE103">
            <v>7009966.6451072916</v>
          </cell>
          <cell r="BF103">
            <v>0</v>
          </cell>
          <cell r="BG103">
            <v>7009966.6451072907</v>
          </cell>
          <cell r="BH103">
            <v>6844604</v>
          </cell>
          <cell r="BI103">
            <v>6663400</v>
          </cell>
          <cell r="BJ103">
            <v>6828762.6451072916</v>
          </cell>
          <cell r="BK103">
            <v>5560.8816328235271</v>
          </cell>
          <cell r="BL103">
            <v>5400.2027624286875</v>
          </cell>
          <cell r="BM103">
            <v>2.9754229139828788E-2</v>
          </cell>
          <cell r="BN103">
            <v>0</v>
          </cell>
          <cell r="BO103">
            <v>0</v>
          </cell>
          <cell r="BP103">
            <v>7009966.6451072916</v>
          </cell>
          <cell r="BQ103">
            <v>5659.6601344521923</v>
          </cell>
          <cell r="BR103" t="str">
            <v>Y</v>
          </cell>
          <cell r="BS103">
            <v>5708.4418934098467</v>
          </cell>
          <cell r="BT103">
            <v>2.9435934294038013E-2</v>
          </cell>
          <cell r="BU103">
            <v>0</v>
          </cell>
        </row>
        <row r="104">
          <cell r="C104">
            <v>8265410</v>
          </cell>
          <cell r="D104" t="str">
            <v>Denbigh School</v>
          </cell>
          <cell r="E104">
            <v>1296</v>
          </cell>
          <cell r="F104">
            <v>0</v>
          </cell>
          <cell r="G104">
            <v>1296</v>
          </cell>
          <cell r="H104">
            <v>0</v>
          </cell>
          <cell r="I104">
            <v>3587718.2363780029</v>
          </cell>
          <cell r="J104">
            <v>2692563.6764673009</v>
          </cell>
          <cell r="K104">
            <v>0</v>
          </cell>
          <cell r="L104">
            <v>74935.695500000147</v>
          </cell>
          <cell r="M104">
            <v>0</v>
          </cell>
          <cell r="N104">
            <v>184181.34464999972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13176.631153667957</v>
          </cell>
          <cell r="V104">
            <v>20125.245238610023</v>
          </cell>
          <cell r="W104">
            <v>6737.5821016216178</v>
          </cell>
          <cell r="X104">
            <v>6691.2580077220045</v>
          </cell>
          <cell r="Y104">
            <v>2882.3880648648656</v>
          </cell>
          <cell r="Z104">
            <v>3664.7505396139004</v>
          </cell>
          <cell r="AA104">
            <v>0</v>
          </cell>
          <cell r="AB104">
            <v>39651.046936236453</v>
          </cell>
          <cell r="AC104">
            <v>0</v>
          </cell>
          <cell r="AD104">
            <v>0</v>
          </cell>
          <cell r="AE104">
            <v>341577.23016444547</v>
          </cell>
          <cell r="AF104">
            <v>0</v>
          </cell>
          <cell r="AG104">
            <v>0</v>
          </cell>
          <cell r="AH104">
            <v>121300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6280281.9128453042</v>
          </cell>
          <cell r="AV104">
            <v>693623.17235678202</v>
          </cell>
          <cell r="AW104">
            <v>121300</v>
          </cell>
          <cell r="AX104">
            <v>527833.0479395024</v>
          </cell>
          <cell r="AY104">
            <v>7095205.0852020867</v>
          </cell>
          <cell r="AZ104">
            <v>7095205.0852020867</v>
          </cell>
          <cell r="BA104">
            <v>5525</v>
          </cell>
          <cell r="BB104">
            <v>7160400</v>
          </cell>
          <cell r="BC104">
            <v>0</v>
          </cell>
          <cell r="BD104">
            <v>65194.914797913283</v>
          </cell>
          <cell r="BE104">
            <v>7160400</v>
          </cell>
          <cell r="BF104">
            <v>0</v>
          </cell>
          <cell r="BG104">
            <v>7160400</v>
          </cell>
          <cell r="BH104">
            <v>7160400</v>
          </cell>
          <cell r="BI104">
            <v>7039100</v>
          </cell>
          <cell r="BJ104">
            <v>7039100</v>
          </cell>
          <cell r="BK104">
            <v>5431.4043209876545</v>
          </cell>
          <cell r="BL104">
            <v>5319.7880690737829</v>
          </cell>
          <cell r="BM104">
            <v>2.0981334305918101E-2</v>
          </cell>
          <cell r="BN104">
            <v>0</v>
          </cell>
          <cell r="BO104">
            <v>0</v>
          </cell>
          <cell r="BP104">
            <v>7160400</v>
          </cell>
          <cell r="BQ104">
            <v>5525</v>
          </cell>
          <cell r="BR104" t="str">
            <v>Y</v>
          </cell>
          <cell r="BS104">
            <v>5525</v>
          </cell>
          <cell r="BT104">
            <v>1.3311386183084695E-2</v>
          </cell>
          <cell r="BU104">
            <v>0</v>
          </cell>
        </row>
        <row r="105">
          <cell r="C105">
            <v>8266905</v>
          </cell>
          <cell r="D105" t="str">
            <v>The Milton Keynes Academy</v>
          </cell>
          <cell r="E105">
            <v>1144</v>
          </cell>
          <cell r="F105">
            <v>0</v>
          </cell>
          <cell r="G105">
            <v>1144</v>
          </cell>
          <cell r="H105">
            <v>0</v>
          </cell>
          <cell r="I105">
            <v>3140406.3225879436</v>
          </cell>
          <cell r="J105">
            <v>2406673.7108192281</v>
          </cell>
          <cell r="K105">
            <v>0</v>
          </cell>
          <cell r="L105">
            <v>206435.75469999984</v>
          </cell>
          <cell r="M105">
            <v>0</v>
          </cell>
          <cell r="N105">
            <v>484032.13280000049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82836.790946888737</v>
          </cell>
          <cell r="V105">
            <v>72322.335223488102</v>
          </cell>
          <cell r="W105">
            <v>93887.540635583107</v>
          </cell>
          <cell r="X105">
            <v>67036.745661700261</v>
          </cell>
          <cell r="Y105">
            <v>77968.891877300615</v>
          </cell>
          <cell r="Z105">
            <v>10096.765231200698</v>
          </cell>
          <cell r="AA105">
            <v>0</v>
          </cell>
          <cell r="AB105">
            <v>245513.40839999932</v>
          </cell>
          <cell r="AC105">
            <v>0</v>
          </cell>
          <cell r="AD105">
            <v>0</v>
          </cell>
          <cell r="AE105">
            <v>730674.25074740022</v>
          </cell>
          <cell r="AF105">
            <v>0</v>
          </cell>
          <cell r="AG105">
            <v>80910.701928344541</v>
          </cell>
          <cell r="AH105">
            <v>121300</v>
          </cell>
          <cell r="AI105">
            <v>0</v>
          </cell>
          <cell r="AJ105">
            <v>0</v>
          </cell>
          <cell r="AK105">
            <v>0</v>
          </cell>
          <cell r="AL105">
            <v>88576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5547080.0334071722</v>
          </cell>
          <cell r="AV105">
            <v>2151715.3181519061</v>
          </cell>
          <cell r="AW105">
            <v>209876</v>
          </cell>
          <cell r="AX105">
            <v>978238.09243162978</v>
          </cell>
          <cell r="AY105">
            <v>7908671.3515590783</v>
          </cell>
          <cell r="AZ105">
            <v>7820095.3515590783</v>
          </cell>
          <cell r="BA105">
            <v>5525</v>
          </cell>
          <cell r="BB105">
            <v>6320600</v>
          </cell>
          <cell r="BC105">
            <v>0</v>
          </cell>
          <cell r="BD105">
            <v>0</v>
          </cell>
          <cell r="BE105">
            <v>7908671.3515590783</v>
          </cell>
          <cell r="BF105">
            <v>0</v>
          </cell>
          <cell r="BG105">
            <v>7908671.3515590783</v>
          </cell>
          <cell r="BH105">
            <v>6409176</v>
          </cell>
          <cell r="BI105">
            <v>6199300</v>
          </cell>
          <cell r="BJ105">
            <v>7698795.3515590783</v>
          </cell>
          <cell r="BK105">
            <v>6729.7162163977955</v>
          </cell>
          <cell r="BL105">
            <v>6425.6923739288968</v>
          </cell>
          <cell r="BM105">
            <v>4.7313787336353247E-2</v>
          </cell>
          <cell r="BN105">
            <v>0</v>
          </cell>
          <cell r="BO105">
            <v>0</v>
          </cell>
          <cell r="BP105">
            <v>7908671.3515590783</v>
          </cell>
          <cell r="BQ105">
            <v>6835.7476849292643</v>
          </cell>
          <cell r="BR105" t="str">
            <v>Y</v>
          </cell>
          <cell r="BS105">
            <v>6913.174258355838</v>
          </cell>
          <cell r="BT105">
            <v>4.5455593554518892E-2</v>
          </cell>
          <cell r="BU105">
            <v>0</v>
          </cell>
        </row>
        <row r="106">
          <cell r="C106">
            <v>8264004</v>
          </cell>
          <cell r="D106" t="str">
            <v>Kents Hill Park all-through school</v>
          </cell>
          <cell r="E106">
            <v>851</v>
          </cell>
          <cell r="F106">
            <v>196.5</v>
          </cell>
          <cell r="G106">
            <v>654.5</v>
          </cell>
          <cell r="H106">
            <v>642701.3177188792</v>
          </cell>
          <cell r="I106">
            <v>2469438.4519028543</v>
          </cell>
          <cell r="J106">
            <v>618561.92567492044</v>
          </cell>
          <cell r="K106">
            <v>14860.198112849201</v>
          </cell>
          <cell r="L106">
            <v>62503.114558024732</v>
          </cell>
          <cell r="M106">
            <v>19320.515935474916</v>
          </cell>
          <cell r="N106">
            <v>159196.52515895062</v>
          </cell>
          <cell r="O106">
            <v>4223.1870016759758</v>
          </cell>
          <cell r="P106">
            <v>2439.0598726256981</v>
          </cell>
          <cell r="Q106">
            <v>0</v>
          </cell>
          <cell r="R106">
            <v>3116.5765039106141</v>
          </cell>
          <cell r="S106">
            <v>553.30524888268155</v>
          </cell>
          <cell r="T106">
            <v>0</v>
          </cell>
          <cell r="U106">
            <v>45215.0190419754</v>
          </cell>
          <cell r="V106">
            <v>23213.067811728401</v>
          </cell>
          <cell r="W106">
            <v>26139.932883641977</v>
          </cell>
          <cell r="X106">
            <v>40133.078876543186</v>
          </cell>
          <cell r="Y106">
            <v>39064.446598765448</v>
          </cell>
          <cell r="Z106">
            <v>1056.7585858024709</v>
          </cell>
          <cell r="AA106">
            <v>9963.8521092281862</v>
          </cell>
          <cell r="AB106">
            <v>21877.26695681411</v>
          </cell>
          <cell r="AC106">
            <v>0</v>
          </cell>
          <cell r="AD106">
            <v>60177.811541317365</v>
          </cell>
          <cell r="AE106">
            <v>316752.47557275381</v>
          </cell>
          <cell r="AF106">
            <v>0</v>
          </cell>
          <cell r="AG106">
            <v>0</v>
          </cell>
          <cell r="AH106">
            <v>121300</v>
          </cell>
          <cell r="AI106">
            <v>0</v>
          </cell>
          <cell r="AJ106">
            <v>0</v>
          </cell>
          <cell r="AK106">
            <v>90975</v>
          </cell>
          <cell r="AL106">
            <v>63795.199999999997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3730701.695296654</v>
          </cell>
          <cell r="AV106">
            <v>849806.1923709648</v>
          </cell>
          <cell r="AW106">
            <v>276070.2</v>
          </cell>
          <cell r="AX106">
            <v>497306.04813170701</v>
          </cell>
          <cell r="AY106">
            <v>4856578.0876676189</v>
          </cell>
          <cell r="AZ106">
            <v>4701807.8876676187</v>
          </cell>
          <cell r="BA106">
            <v>4738.3999999999996</v>
          </cell>
          <cell r="BB106">
            <v>4032378.4</v>
          </cell>
          <cell r="BC106">
            <v>0</v>
          </cell>
          <cell r="BD106">
            <v>0</v>
          </cell>
          <cell r="BE106">
            <v>4856578.0876676189</v>
          </cell>
          <cell r="BF106">
            <v>821101.76329278736</v>
          </cell>
          <cell r="BG106">
            <v>4035476.3243748313</v>
          </cell>
          <cell r="BH106">
            <v>4187148.6</v>
          </cell>
          <cell r="BI106">
            <v>4002053.4</v>
          </cell>
          <cell r="BJ106">
            <v>4671482.8876676187</v>
          </cell>
          <cell r="BK106">
            <v>5489.4040983168261</v>
          </cell>
          <cell r="BL106">
            <v>5335.2168922492401</v>
          </cell>
          <cell r="BM106">
            <v>2.8899894640006505E-2</v>
          </cell>
          <cell r="BN106">
            <v>0</v>
          </cell>
          <cell r="BO106">
            <v>0</v>
          </cell>
          <cell r="BP106">
            <v>4856578.0876676189</v>
          </cell>
          <cell r="BQ106">
            <v>5525.0386459078954</v>
          </cell>
          <cell r="BR106" t="str">
            <v>Y</v>
          </cell>
          <cell r="BS106">
            <v>5706.9072710547816</v>
          </cell>
          <cell r="BT106">
            <v>1.7053739937761714E-2</v>
          </cell>
          <cell r="BU106">
            <v>0</v>
          </cell>
        </row>
        <row r="107">
          <cell r="C107">
            <v>8264703</v>
          </cell>
          <cell r="D107" t="str">
            <v>Oakgrove School</v>
          </cell>
          <cell r="E107">
            <v>1988</v>
          </cell>
          <cell r="F107">
            <v>488</v>
          </cell>
          <cell r="G107">
            <v>1500</v>
          </cell>
          <cell r="H107">
            <v>1596123.374284036</v>
          </cell>
          <cell r="I107">
            <v>4159539.6519446769</v>
          </cell>
          <cell r="J107">
            <v>3108403.6265008608</v>
          </cell>
          <cell r="K107">
            <v>38019.073082560666</v>
          </cell>
          <cell r="L107">
            <v>90406.290700000231</v>
          </cell>
          <cell r="M107">
            <v>51648.761188520992</v>
          </cell>
          <cell r="N107">
            <v>218882.1777</v>
          </cell>
          <cell r="O107">
            <v>1706.4812750551901</v>
          </cell>
          <cell r="P107">
            <v>2692.6944794702026</v>
          </cell>
          <cell r="Q107">
            <v>1861.6159364238413</v>
          </cell>
          <cell r="R107">
            <v>509.72817306843331</v>
          </cell>
          <cell r="S107">
            <v>542.97131479028769</v>
          </cell>
          <cell r="T107">
            <v>0</v>
          </cell>
          <cell r="U107">
            <v>13495.625599999983</v>
          </cell>
          <cell r="V107">
            <v>15300.871249999976</v>
          </cell>
          <cell r="W107">
            <v>9792.557600000031</v>
          </cell>
          <cell r="X107">
            <v>2674.4380000000033</v>
          </cell>
          <cell r="Y107">
            <v>5040.287000000003</v>
          </cell>
          <cell r="Z107">
            <v>0</v>
          </cell>
          <cell r="AA107">
            <v>56722.772720000001</v>
          </cell>
          <cell r="AB107">
            <v>73175.518261455421</v>
          </cell>
          <cell r="AC107">
            <v>0</v>
          </cell>
          <cell r="AD107">
            <v>112044.98315061728</v>
          </cell>
          <cell r="AE107">
            <v>413097.99625489535</v>
          </cell>
          <cell r="AF107">
            <v>0</v>
          </cell>
          <cell r="AG107">
            <v>0</v>
          </cell>
          <cell r="AH107">
            <v>121300</v>
          </cell>
          <cell r="AI107">
            <v>0</v>
          </cell>
          <cell r="AJ107">
            <v>0</v>
          </cell>
          <cell r="AK107">
            <v>60650</v>
          </cell>
          <cell r="AL107">
            <v>63180.800000000003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8864066.6527295746</v>
          </cell>
          <cell r="AV107">
            <v>1107614.843686858</v>
          </cell>
          <cell r="AW107">
            <v>245130.8</v>
          </cell>
          <cell r="AX107">
            <v>753811.16186734557</v>
          </cell>
          <cell r="AY107">
            <v>10216812.296416434</v>
          </cell>
          <cell r="AZ107">
            <v>10092981.496416433</v>
          </cell>
          <cell r="BA107">
            <v>4790</v>
          </cell>
          <cell r="BB107">
            <v>9522520</v>
          </cell>
          <cell r="BC107">
            <v>0</v>
          </cell>
          <cell r="BD107">
            <v>0</v>
          </cell>
          <cell r="BE107">
            <v>10216812.296416434</v>
          </cell>
          <cell r="BF107">
            <v>1922045.4085220478</v>
          </cell>
          <cell r="BG107">
            <v>8294766.8878943818</v>
          </cell>
          <cell r="BH107">
            <v>9646350.8000000007</v>
          </cell>
          <cell r="BI107">
            <v>9461870</v>
          </cell>
          <cell r="BJ107">
            <v>10032331.496416433</v>
          </cell>
          <cell r="BK107">
            <v>5046.4444146963951</v>
          </cell>
          <cell r="BL107">
            <v>4934.074372006221</v>
          </cell>
          <cell r="BM107">
            <v>2.2774290417613609E-2</v>
          </cell>
          <cell r="BN107">
            <v>0</v>
          </cell>
          <cell r="BO107">
            <v>0</v>
          </cell>
          <cell r="BP107">
            <v>10216812.296416434</v>
          </cell>
          <cell r="BQ107">
            <v>5076.9524629861335</v>
          </cell>
          <cell r="BR107" t="str">
            <v>Y</v>
          </cell>
          <cell r="BS107">
            <v>5139.2415977949868</v>
          </cell>
          <cell r="BT107">
            <v>2.2141003860224995E-2</v>
          </cell>
          <cell r="BU107">
            <v>0</v>
          </cell>
        </row>
        <row r="108">
          <cell r="C108">
            <v>8260123</v>
          </cell>
          <cell r="D108" t="str">
            <v>Glebe Farm</v>
          </cell>
          <cell r="E108">
            <v>122.49999999999997</v>
          </cell>
          <cell r="F108">
            <v>52.499999999999993</v>
          </cell>
          <cell r="G108">
            <v>69.999999999999986</v>
          </cell>
          <cell r="H108">
            <v>171714.09252031121</v>
          </cell>
          <cell r="I108">
            <v>322802.41201344493</v>
          </cell>
          <cell r="J108">
            <v>0</v>
          </cell>
          <cell r="K108">
            <v>2856.8096272824646</v>
          </cell>
          <cell r="L108">
            <v>6337.9378652542036</v>
          </cell>
          <cell r="M108">
            <v>3951.099975109827</v>
          </cell>
          <cell r="N108">
            <v>14042.001780569432</v>
          </cell>
          <cell r="O108">
            <v>66.861812100118115</v>
          </cell>
          <cell r="P108">
            <v>162.31681511251526</v>
          </cell>
          <cell r="Q108">
            <v>0</v>
          </cell>
          <cell r="R108">
            <v>321.12631855955635</v>
          </cell>
          <cell r="S108">
            <v>49.553383426966306</v>
          </cell>
          <cell r="T108">
            <v>0</v>
          </cell>
          <cell r="U108">
            <v>2104.6656394019296</v>
          </cell>
          <cell r="V108">
            <v>3027.7072674802184</v>
          </cell>
          <cell r="W108">
            <v>1645.3047674252405</v>
          </cell>
          <cell r="X108">
            <v>1697.8993899063582</v>
          </cell>
          <cell r="Y108">
            <v>1217.8095266827052</v>
          </cell>
          <cell r="Z108">
            <v>264.58192665813004</v>
          </cell>
          <cell r="AA108">
            <v>6004.3619128654191</v>
          </cell>
          <cell r="AB108">
            <v>2330.9782612632534</v>
          </cell>
          <cell r="AC108">
            <v>0</v>
          </cell>
          <cell r="AD108">
            <v>11013.439313435445</v>
          </cell>
          <cell r="AE108">
            <v>26604.56822640097</v>
          </cell>
          <cell r="AF108">
            <v>0</v>
          </cell>
          <cell r="AG108">
            <v>0</v>
          </cell>
          <cell r="AH108">
            <v>70758.333333333328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494516.50453375618</v>
          </cell>
          <cell r="AV108">
            <v>83699.023808934755</v>
          </cell>
          <cell r="AW108">
            <v>70758.333333333328</v>
          </cell>
          <cell r="AX108">
            <v>50797.078096158992</v>
          </cell>
          <cell r="AY108">
            <v>648973.86167602427</v>
          </cell>
          <cell r="AZ108">
            <v>648973.86167602427</v>
          </cell>
          <cell r="BA108">
            <v>4529</v>
          </cell>
          <cell r="BB108">
            <v>554802.49999999988</v>
          </cell>
          <cell r="BC108">
            <v>0</v>
          </cell>
          <cell r="BD108">
            <v>0</v>
          </cell>
          <cell r="BE108">
            <v>648973.86167602427</v>
          </cell>
          <cell r="BF108">
            <v>226464.6616782035</v>
          </cell>
          <cell r="BG108">
            <v>422509.19999782066</v>
          </cell>
          <cell r="BH108">
            <v>554802.49999999988</v>
          </cell>
          <cell r="BI108">
            <v>484044.16666666657</v>
          </cell>
          <cell r="BJ108">
            <v>578215.5283426909</v>
          </cell>
          <cell r="BK108">
            <v>4720.1267619811515</v>
          </cell>
          <cell r="BL108">
            <v>0</v>
          </cell>
          <cell r="BM108">
            <v>0</v>
          </cell>
          <cell r="BN108">
            <v>5.0000000000000001E-3</v>
          </cell>
          <cell r="BO108">
            <v>0</v>
          </cell>
          <cell r="BP108">
            <v>648973.86167602427</v>
          </cell>
          <cell r="BQ108">
            <v>5297.7458096001992</v>
          </cell>
          <cell r="BR108" t="str">
            <v>Y</v>
          </cell>
          <cell r="BS108">
            <v>5297.7458096001992</v>
          </cell>
          <cell r="BT108">
            <v>0</v>
          </cell>
          <cell r="BU108">
            <v>0</v>
          </cell>
        </row>
        <row r="109">
          <cell r="C109">
            <v>8262284</v>
          </cell>
          <cell r="D109" t="str">
            <v>Langland Community School</v>
          </cell>
          <cell r="E109">
            <v>172</v>
          </cell>
          <cell r="F109">
            <v>172</v>
          </cell>
          <cell r="G109">
            <v>0</v>
          </cell>
          <cell r="H109">
            <v>562568.07454273396</v>
          </cell>
          <cell r="I109">
            <v>0</v>
          </cell>
          <cell r="J109">
            <v>0</v>
          </cell>
          <cell r="K109">
            <v>48829.066099999967</v>
          </cell>
          <cell r="L109">
            <v>0</v>
          </cell>
          <cell r="M109">
            <v>62509.845100000042</v>
          </cell>
          <cell r="N109">
            <v>0</v>
          </cell>
          <cell r="O109">
            <v>2503.8418198830423</v>
          </cell>
          <cell r="P109">
            <v>0</v>
          </cell>
          <cell r="Q109">
            <v>1303.6531789473677</v>
          </cell>
          <cell r="R109">
            <v>45689.93998596492</v>
          </cell>
          <cell r="S109">
            <v>26362.764285380119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10122.760850632898</v>
          </cell>
          <cell r="AB109">
            <v>0</v>
          </cell>
          <cell r="AC109">
            <v>0</v>
          </cell>
          <cell r="AD109">
            <v>87736.662840287754</v>
          </cell>
          <cell r="AE109">
            <v>0</v>
          </cell>
          <cell r="AF109">
            <v>1598.4910199999979</v>
          </cell>
          <cell r="AG109">
            <v>0</v>
          </cell>
          <cell r="AH109">
            <v>121300</v>
          </cell>
          <cell r="AI109">
            <v>0</v>
          </cell>
          <cell r="AJ109">
            <v>0</v>
          </cell>
          <cell r="AK109">
            <v>0</v>
          </cell>
          <cell r="AL109">
            <v>38958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562568.07454273396</v>
          </cell>
          <cell r="AV109">
            <v>286657.02518109611</v>
          </cell>
          <cell r="AW109">
            <v>160258</v>
          </cell>
          <cell r="AX109">
            <v>120143.82642822356</v>
          </cell>
          <cell r="AY109">
            <v>1009483.0997238301</v>
          </cell>
          <cell r="AZ109">
            <v>970525.09972383012</v>
          </cell>
          <cell r="BA109">
            <v>4265</v>
          </cell>
          <cell r="BB109">
            <v>733580</v>
          </cell>
          <cell r="BC109">
            <v>0</v>
          </cell>
          <cell r="BD109">
            <v>0</v>
          </cell>
          <cell r="BE109">
            <v>1009483.0997238301</v>
          </cell>
          <cell r="BF109">
            <v>1009483.0997238301</v>
          </cell>
          <cell r="BG109">
            <v>0</v>
          </cell>
          <cell r="BH109">
            <v>772538</v>
          </cell>
          <cell r="BI109">
            <v>612280</v>
          </cell>
          <cell r="BJ109">
            <v>849225.09972383012</v>
          </cell>
          <cell r="BK109">
            <v>4937.3552309525003</v>
          </cell>
          <cell r="BL109">
            <v>4750.9251787878793</v>
          </cell>
          <cell r="BM109">
            <v>3.924078893033326E-2</v>
          </cell>
          <cell r="BN109">
            <v>0</v>
          </cell>
          <cell r="BO109">
            <v>0</v>
          </cell>
          <cell r="BP109">
            <v>1009483.0997238301</v>
          </cell>
          <cell r="BQ109">
            <v>5642.5877890920356</v>
          </cell>
          <cell r="BR109" t="str">
            <v>Y</v>
          </cell>
          <cell r="BS109">
            <v>5869.0877890920356</v>
          </cell>
          <cell r="BT109">
            <v>5.5532663916110891E-2</v>
          </cell>
          <cell r="BU109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theme="9" tint="0.39997558519241921"/>
    <pageSetUpPr fitToPage="1"/>
  </sheetPr>
  <dimension ref="A1:AU69"/>
  <sheetViews>
    <sheetView tabSelected="1" workbookViewId="0">
      <selection activeCell="D3" sqref="D3:G3"/>
    </sheetView>
  </sheetViews>
  <sheetFormatPr defaultColWidth="9.140625" defaultRowHeight="15"/>
  <cols>
    <col min="1" max="1" width="2" style="8" customWidth="1"/>
    <col min="2" max="2" width="3.140625" style="8" customWidth="1"/>
    <col min="3" max="3" width="24.42578125" style="10" customWidth="1"/>
    <col min="4" max="4" width="28" style="11" customWidth="1"/>
    <col min="5" max="5" width="14.5703125" style="8" customWidth="1"/>
    <col min="6" max="6" width="13.7109375" style="8" customWidth="1"/>
    <col min="7" max="7" width="15" style="8" customWidth="1"/>
    <col min="8" max="8" width="13.7109375" style="8" customWidth="1"/>
    <col min="9" max="9" width="15.28515625" style="8" customWidth="1"/>
    <col min="10" max="10" width="25.140625" style="8" customWidth="1"/>
    <col min="11" max="11" width="25.85546875" style="8" customWidth="1"/>
    <col min="12" max="12" width="9.140625" style="8"/>
    <col min="13" max="13" width="9.140625" style="9" hidden="1" customWidth="1"/>
    <col min="14" max="15" width="9.140625" style="9"/>
    <col min="16" max="16" width="11.7109375" style="9" customWidth="1"/>
    <col min="17" max="17" width="13.28515625" style="9" bestFit="1" customWidth="1"/>
    <col min="18" max="34" width="11.7109375" style="9" customWidth="1"/>
    <col min="35" max="35" width="14.140625" style="9" customWidth="1"/>
    <col min="36" max="16384" width="9.140625" style="9"/>
  </cols>
  <sheetData>
    <row r="1" spans="1:47" ht="30.7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47" ht="3" customHeight="1" thickBot="1">
      <c r="A2" s="9"/>
      <c r="K2" s="12"/>
    </row>
    <row r="3" spans="1:47" ht="24.75" customHeight="1" thickBot="1">
      <c r="A3" s="9"/>
      <c r="C3" s="6" t="str">
        <f>IFERROR(VLOOKUP(D3,'Data for Website 22-23'!CH4:CI200,2,0),"")</f>
        <v/>
      </c>
      <c r="D3" s="163" t="s">
        <v>1</v>
      </c>
      <c r="E3" s="164"/>
      <c r="F3" s="164"/>
      <c r="G3" s="165"/>
    </row>
    <row r="4" spans="1:47" ht="14.25" customHeight="1">
      <c r="A4" s="9"/>
      <c r="C4" s="13"/>
      <c r="D4" s="14"/>
      <c r="E4" s="14"/>
      <c r="F4" s="14"/>
      <c r="G4" s="14"/>
    </row>
    <row r="5" spans="1:47" s="15" customFormat="1" ht="19.5" customHeight="1">
      <c r="B5" s="16"/>
      <c r="C5" s="17" t="s">
        <v>2</v>
      </c>
      <c r="D5" s="18"/>
      <c r="E5" s="154"/>
      <c r="F5" s="19"/>
      <c r="G5" s="19"/>
      <c r="H5" s="19"/>
      <c r="I5" s="19"/>
      <c r="J5" s="19"/>
      <c r="K5" s="19"/>
      <c r="L5" s="16"/>
    </row>
    <row r="6" spans="1:47" s="15" customFormat="1" ht="5.0999999999999996" customHeight="1" thickBot="1">
      <c r="B6" s="16"/>
      <c r="C6" s="17"/>
      <c r="D6" s="18"/>
      <c r="E6" s="154"/>
      <c r="F6" s="19"/>
      <c r="G6" s="19"/>
      <c r="H6" s="19"/>
      <c r="I6" s="19"/>
      <c r="J6" s="19"/>
      <c r="K6" s="19"/>
      <c r="L6" s="16"/>
    </row>
    <row r="7" spans="1:47" ht="30" customHeight="1" thickBot="1">
      <c r="A7" s="9"/>
      <c r="C7" s="186" t="s">
        <v>3</v>
      </c>
      <c r="D7" s="20" t="s">
        <v>4</v>
      </c>
      <c r="E7" s="166" t="s">
        <v>5</v>
      </c>
      <c r="F7" s="167"/>
      <c r="G7" s="168" t="s">
        <v>6</v>
      </c>
      <c r="H7" s="169"/>
      <c r="I7" s="20" t="s">
        <v>7</v>
      </c>
      <c r="J7" s="20" t="s">
        <v>8</v>
      </c>
      <c r="K7" s="20" t="s">
        <v>9</v>
      </c>
      <c r="M7" s="9" t="s">
        <v>10</v>
      </c>
    </row>
    <row r="8" spans="1:47" ht="20.100000000000001" customHeight="1">
      <c r="A8" s="9"/>
      <c r="C8" s="187"/>
      <c r="D8" s="21" t="s">
        <v>11</v>
      </c>
      <c r="E8" s="170">
        <f>IFERROR(IF($M$7="APT AWPU",Rates!E3,Rates!C3),"")</f>
        <v>3270.7446194344998</v>
      </c>
      <c r="F8" s="171"/>
      <c r="G8" s="172" t="str">
        <f>IFERROR(VLOOKUP(CONCATENATE(826,$C$3)*1,'Data for Website 22-23'!$B$3:$CF$107,4,0),"")</f>
        <v/>
      </c>
      <c r="H8" s="173"/>
      <c r="I8" s="22" t="str">
        <f>IFERROR(E8*G8,"")</f>
        <v/>
      </c>
      <c r="J8" s="174">
        <f>SUM(I8:I10)</f>
        <v>0</v>
      </c>
      <c r="K8" s="23" t="str">
        <f>IFERROR(IF(G8&gt;0,$I$8/$J$46,0),"")</f>
        <v/>
      </c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</row>
    <row r="9" spans="1:47" ht="20.100000000000001" customHeight="1">
      <c r="A9" s="9"/>
      <c r="C9" s="187"/>
      <c r="D9" s="25" t="s">
        <v>12</v>
      </c>
      <c r="E9" s="177">
        <f>IFERROR(IF($M$7="APT AWPU",Rates!E4,Rates!C4),"")</f>
        <v>4611.4630287635</v>
      </c>
      <c r="F9" s="178"/>
      <c r="G9" s="179" t="str">
        <f>IFERROR(VLOOKUP(CONCATENATE(826,$C$3)*1,'Data for Website 22-23'!$B$3:$CF$107,78,0),"")</f>
        <v/>
      </c>
      <c r="H9" s="180"/>
      <c r="I9" s="26" t="str">
        <f>IFERROR(E9*G9,"")</f>
        <v/>
      </c>
      <c r="J9" s="175"/>
      <c r="K9" s="27" t="str">
        <f>IFERROR(IF(G9&gt;0,$I$8/$J$46,0),"")</f>
        <v/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</row>
    <row r="10" spans="1:47" ht="20.100000000000001" customHeight="1" thickBot="1">
      <c r="A10" s="9"/>
      <c r="C10" s="188"/>
      <c r="D10" s="28" t="s">
        <v>13</v>
      </c>
      <c r="E10" s="181">
        <f>IFERROR(IF($M$7="APT AWPU",Rates!E5,Rates!C5),"")</f>
        <v>5197.9993754194993</v>
      </c>
      <c r="F10" s="182"/>
      <c r="G10" s="183" t="str">
        <f>IFERROR(VLOOKUP(CONCATENATE(826,$C$3)*1,'Data for Website 22-23'!$B$3:$CF$107,79,0),"")</f>
        <v/>
      </c>
      <c r="H10" s="184"/>
      <c r="I10" s="29" t="str">
        <f>IFERROR(E10*G10,"")</f>
        <v/>
      </c>
      <c r="J10" s="176"/>
      <c r="K10" s="30" t="str">
        <f>IFERROR(IF(G10&gt;0,$I$8/$J$46,0),"")</f>
        <v/>
      </c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</row>
    <row r="11" spans="1:47" ht="30" customHeight="1">
      <c r="A11" s="9"/>
      <c r="C11" s="186"/>
      <c r="D11" s="167" t="s">
        <v>4</v>
      </c>
      <c r="E11" s="166" t="s">
        <v>14</v>
      </c>
      <c r="F11" s="161" t="s">
        <v>15</v>
      </c>
      <c r="G11" s="194" t="s">
        <v>16</v>
      </c>
      <c r="H11" s="196" t="s">
        <v>17</v>
      </c>
      <c r="I11" s="166" t="s">
        <v>7</v>
      </c>
      <c r="J11" s="161" t="s">
        <v>8</v>
      </c>
      <c r="K11" s="161" t="s">
        <v>9</v>
      </c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</row>
    <row r="12" spans="1:47" ht="30" customHeight="1" thickBot="1">
      <c r="A12" s="9"/>
      <c r="C12" s="188"/>
      <c r="D12" s="193"/>
      <c r="E12" s="185"/>
      <c r="F12" s="162"/>
      <c r="G12" s="195"/>
      <c r="H12" s="197"/>
      <c r="I12" s="185"/>
      <c r="J12" s="162"/>
      <c r="K12" s="162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</row>
    <row r="13" spans="1:47" ht="20.100000000000001" customHeight="1">
      <c r="A13" s="9"/>
      <c r="C13" s="189" t="s">
        <v>18</v>
      </c>
      <c r="D13" s="31" t="s">
        <v>19</v>
      </c>
      <c r="E13" s="32">
        <f>IFERROR(IF($M$7="APT AWPU",Rates!E6,Rates!C6),"")</f>
        <v>483.46</v>
      </c>
      <c r="F13" s="33">
        <f>IFERROR(IF($M$7="APT AWPU",Rates!E7,Rates!C7),"")</f>
        <v>483.46</v>
      </c>
      <c r="G13" s="34" t="str">
        <f>IFERROR(IF($G$8&gt;0,I13/E13,0),"")</f>
        <v/>
      </c>
      <c r="H13" s="35" t="str">
        <f>IFERROR(IF($G$9&gt;0,I13/F13,0),"")</f>
        <v/>
      </c>
      <c r="I13" s="36" t="str">
        <f>IFERROR(VLOOKUP(CONCATENATE(826,$C$3)*1,'Data for Website 22-23'!$B$3:$CF$107,9,0)+VLOOKUP(CONCATENATE(826,$C$3)*1,'Data for Website 22-23'!$B$3:$CF$107,10,0),"")</f>
        <v/>
      </c>
      <c r="J13" s="192">
        <f>SUM(I13:I20)</f>
        <v>0</v>
      </c>
      <c r="K13" s="37" t="str">
        <f>IFERROR($I13/$J$46,"")</f>
        <v/>
      </c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</row>
    <row r="14" spans="1:47" ht="20.100000000000001" customHeight="1">
      <c r="A14" s="9"/>
      <c r="C14" s="190"/>
      <c r="D14" s="38" t="s">
        <v>20</v>
      </c>
      <c r="E14" s="39">
        <f>IFERROR(IF($M$7="APT AWPU",Rates!E8,Rates!C8),"")</f>
        <v>606.89</v>
      </c>
      <c r="F14" s="40">
        <f>IFERROR(IF($M$7="APT AWPU",Rates!E9,Rates!C9),"")</f>
        <v>889.76</v>
      </c>
      <c r="G14" s="41" t="str">
        <f>IFERROR(IF($G$8&gt;0,I14/E14,0),"")</f>
        <v/>
      </c>
      <c r="H14" s="34" t="str">
        <f t="shared" ref="H14:H20" si="0">IFERROR(IF($G$9&gt;0,I14/F14,0),"")</f>
        <v/>
      </c>
      <c r="I14" s="42" t="str">
        <f>IFERROR(VLOOKUP(CONCATENATE(826,$C$3)*1,'Data for Website 22-23'!$B$3:$CF$107,11,0)+VLOOKUP(CONCATENATE(826,$C$3)*1,'Data for Website 22-23'!$B$3:$CF$107,12,0),"")</f>
        <v/>
      </c>
      <c r="J14" s="175"/>
      <c r="K14" s="27" t="str">
        <f t="shared" ref="K14:K20" si="1">IFERROR($I14/$J$46,"")</f>
        <v/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</row>
    <row r="15" spans="1:47" ht="20.100000000000001" customHeight="1">
      <c r="A15" s="9"/>
      <c r="C15" s="190"/>
      <c r="D15" s="43" t="s">
        <v>21</v>
      </c>
      <c r="E15" s="39">
        <f>IFERROR(IF($M$7="APT AWPU",Rates!E10,Rates!C10),"")</f>
        <v>226.3</v>
      </c>
      <c r="F15" s="40">
        <f>IFERROR(IF($M$7="APT AWPU",Rates!E11,Rates!C11),"")</f>
        <v>329.16</v>
      </c>
      <c r="G15" s="41" t="str">
        <f>IFERROR(IF($G$8&gt;0,I15/E15,0),"")</f>
        <v/>
      </c>
      <c r="H15" s="44" t="str">
        <f t="shared" si="0"/>
        <v/>
      </c>
      <c r="I15" s="42" t="str">
        <f>IFERROR(VLOOKUP(CONCATENATE(826,$C$3)*1,'Data for Website 22-23'!$B$3:$CF$107,13,0)+VLOOKUP(CONCATENATE(826,$C$3)*1,'Data for Website 22-23'!$B$3:$CF$107,19,0),"")</f>
        <v/>
      </c>
      <c r="J15" s="175"/>
      <c r="K15" s="27" t="str">
        <f t="shared" si="1"/>
        <v/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47" ht="20.100000000000001" customHeight="1">
      <c r="A16" s="9"/>
      <c r="C16" s="190"/>
      <c r="D16" s="43" t="s">
        <v>22</v>
      </c>
      <c r="E16" s="39">
        <f>IFERROR(IF($M$7="APT AWPU",Rates!E12,Rates!C12),"")</f>
        <v>277.73</v>
      </c>
      <c r="F16" s="40">
        <f>IFERROR(IF($M$7="APT AWPU",Rates!E13,Rates!C13),"")</f>
        <v>437.17</v>
      </c>
      <c r="G16" s="41" t="str">
        <f>IFERROR(IF($G$8&gt;0,I16/E16,0),"")</f>
        <v/>
      </c>
      <c r="H16" s="44" t="str">
        <f t="shared" si="0"/>
        <v/>
      </c>
      <c r="I16" s="42" t="str">
        <f>IFERROR(VLOOKUP(CONCATENATE(826,$C$3)*1,'Data for Website 22-23'!$B$3:$CF$107,14,0)+VLOOKUP(CONCATENATE(826,$C$3)*1,'Data for Website 22-23'!$B$3:$CF$107,20,0),"")</f>
        <v/>
      </c>
      <c r="J16" s="175"/>
      <c r="K16" s="27" t="str">
        <f t="shared" si="1"/>
        <v/>
      </c>
      <c r="M16" s="45"/>
      <c r="N16" s="45"/>
      <c r="O16" s="45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45"/>
    </row>
    <row r="17" spans="1:47" ht="20.100000000000001" customHeight="1">
      <c r="A17" s="9"/>
      <c r="C17" s="190"/>
      <c r="D17" s="43" t="s">
        <v>23</v>
      </c>
      <c r="E17" s="39">
        <f>IFERROR(IF($M$7="APT AWPU",Rates!E14,Rates!C14),"")</f>
        <v>432.02</v>
      </c>
      <c r="F17" s="40">
        <f>IFERROR(IF($M$7="APT AWPU",Rates!E15,Rates!C15),"")</f>
        <v>612.03</v>
      </c>
      <c r="G17" s="41" t="str">
        <f t="shared" ref="G17:G20" si="2">IFERROR(IF($G$8&gt;0,I17/E17,0),"")</f>
        <v/>
      </c>
      <c r="H17" s="44" t="str">
        <f t="shared" si="0"/>
        <v/>
      </c>
      <c r="I17" s="42" t="str">
        <f>IFERROR(VLOOKUP(CONCATENATE(826,$C$3)*1,'Data for Website 22-23'!$B$3:$CF$107,15,0)+VLOOKUP(CONCATENATE(826,$C$3)*1,'Data for Website 22-23'!$B$3:$CF$107,21,0),"")</f>
        <v/>
      </c>
      <c r="J17" s="175"/>
      <c r="K17" s="27" t="str">
        <f t="shared" si="1"/>
        <v/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45"/>
    </row>
    <row r="18" spans="1:47" ht="20.100000000000001" customHeight="1">
      <c r="A18" s="9"/>
      <c r="C18" s="190"/>
      <c r="D18" s="43" t="s">
        <v>24</v>
      </c>
      <c r="E18" s="39">
        <f>IFERROR(IF($M$7="APT AWPU",Rates!E16,Rates!C16),"")</f>
        <v>473.17</v>
      </c>
      <c r="F18" s="40">
        <f>IFERROR(IF($M$7="APT AWPU",Rates!E17,Rates!C17),"")</f>
        <v>668.61</v>
      </c>
      <c r="G18" s="41" t="str">
        <f t="shared" si="2"/>
        <v/>
      </c>
      <c r="H18" s="44" t="str">
        <f t="shared" si="0"/>
        <v/>
      </c>
      <c r="I18" s="42" t="str">
        <f>IFERROR(VLOOKUP(CONCATENATE(826,$C$3)*1,'Data for Website 22-23'!$B$3:$CF$107,16,0)+VLOOKUP(CONCATENATE(826,$C$3)*1,'Data for Website 22-23'!$B$3:$CF$107,22,0),"")</f>
        <v/>
      </c>
      <c r="J18" s="175"/>
      <c r="K18" s="27" t="str">
        <f t="shared" si="1"/>
        <v/>
      </c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45"/>
    </row>
    <row r="19" spans="1:47" ht="20.100000000000001" customHeight="1">
      <c r="A19" s="9"/>
      <c r="C19" s="190"/>
      <c r="D19" s="43" t="s">
        <v>25</v>
      </c>
      <c r="E19" s="39">
        <f>IFERROR(IF($M$7="APT AWPU",Rates!E18,Rates!C18),"")</f>
        <v>504.03</v>
      </c>
      <c r="F19" s="40">
        <f>IFERROR(IF($M$7="APT AWPU",Rates!E19,Rates!C19),"")</f>
        <v>720.04</v>
      </c>
      <c r="G19" s="41" t="str">
        <f t="shared" si="2"/>
        <v/>
      </c>
      <c r="H19" s="44" t="str">
        <f t="shared" si="0"/>
        <v/>
      </c>
      <c r="I19" s="42" t="str">
        <f>IFERROR(VLOOKUP(CONCATENATE(826,$C$3)*1,'Data for Website 22-23'!$B$3:$CF$107,17,0)+VLOOKUP(CONCATENATE(826,$C$3)*1,'Data for Website 22-23'!$B$3:$CF$107,23,0),"")</f>
        <v/>
      </c>
      <c r="J19" s="175"/>
      <c r="K19" s="27" t="str">
        <f t="shared" si="1"/>
        <v/>
      </c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45"/>
    </row>
    <row r="20" spans="1:47" ht="20.100000000000001" customHeight="1" thickBot="1">
      <c r="A20" s="9"/>
      <c r="C20" s="191"/>
      <c r="D20" s="46" t="s">
        <v>26</v>
      </c>
      <c r="E20" s="47">
        <f>IFERROR(IF($M$7="APT AWPU",Rates!E20,Rates!C20),"")</f>
        <v>658.32</v>
      </c>
      <c r="F20" s="48">
        <f>IFERROR(IF($M$7="APT AWPU",Rates!E21,Rates!C21),"")</f>
        <v>915.48</v>
      </c>
      <c r="G20" s="49" t="str">
        <f t="shared" si="2"/>
        <v/>
      </c>
      <c r="H20" s="50" t="str">
        <f t="shared" si="0"/>
        <v/>
      </c>
      <c r="I20" s="51" t="str">
        <f>IFERROR(VLOOKUP(CONCATENATE(826,$C$3)*1,'Data for Website 22-23'!$B$3:$CF$107,18,0)+VLOOKUP(CONCATENATE(826,$C$3)*1,'Data for Website 22-23'!$B$3:$CF$107,24,0),"")</f>
        <v/>
      </c>
      <c r="J20" s="176"/>
      <c r="K20" s="30" t="str">
        <f t="shared" si="1"/>
        <v/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45"/>
    </row>
    <row r="21" spans="1:47" ht="30" customHeight="1">
      <c r="A21" s="9"/>
      <c r="C21" s="186"/>
      <c r="D21" s="161" t="s">
        <v>4</v>
      </c>
      <c r="E21" s="161" t="s">
        <v>14</v>
      </c>
      <c r="F21" s="161" t="s">
        <v>15</v>
      </c>
      <c r="G21" s="194" t="s">
        <v>16</v>
      </c>
      <c r="H21" s="196" t="s">
        <v>17</v>
      </c>
      <c r="I21" s="161" t="s">
        <v>7</v>
      </c>
      <c r="J21" s="161" t="s">
        <v>8</v>
      </c>
      <c r="K21" s="52" t="s">
        <v>9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45"/>
    </row>
    <row r="22" spans="1:47" ht="30" customHeight="1" thickBot="1">
      <c r="A22" s="9"/>
      <c r="C22" s="188"/>
      <c r="D22" s="162"/>
      <c r="E22" s="162"/>
      <c r="F22" s="162"/>
      <c r="G22" s="195"/>
      <c r="H22" s="197"/>
      <c r="I22" s="162"/>
      <c r="J22" s="162"/>
      <c r="K22" s="53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45"/>
    </row>
    <row r="23" spans="1:47" ht="30" customHeight="1" thickBot="1">
      <c r="A23" s="9"/>
      <c r="C23" s="54" t="s">
        <v>27</v>
      </c>
      <c r="D23" s="55" t="s">
        <v>28</v>
      </c>
      <c r="E23" s="198">
        <v>0</v>
      </c>
      <c r="F23" s="199"/>
      <c r="G23" s="200">
        <f>IFERROR(G8+G9+G10/E23,0)</f>
        <v>0</v>
      </c>
      <c r="H23" s="201"/>
      <c r="I23" s="36" t="str">
        <f>IFERROR(VLOOKUP(CONCATENATE(826,$C$3)*1,'Data for Website 22-23'!$B$3:$CF$107,27,0),"")</f>
        <v/>
      </c>
      <c r="J23" s="202">
        <f>SUM(I23:I28)</f>
        <v>0</v>
      </c>
      <c r="K23" s="23" t="str">
        <f t="shared" ref="K23:K28" si="3">IFERROR($I23/$J$46,"")</f>
        <v/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45"/>
    </row>
    <row r="24" spans="1:47" ht="30" customHeight="1">
      <c r="A24" s="9"/>
      <c r="C24" s="206" t="s">
        <v>29</v>
      </c>
      <c r="D24" s="56" t="s">
        <v>30</v>
      </c>
      <c r="E24" s="39">
        <f>IFERROR(IF($M$7="APT AWPU",Rates!E22,Rates!C22),"")</f>
        <v>581.17999999999995</v>
      </c>
      <c r="F24" s="57"/>
      <c r="G24" s="58" t="str">
        <f>IFERROR(I24/E24,"")</f>
        <v/>
      </c>
      <c r="H24" s="34"/>
      <c r="I24" s="42" t="str">
        <f>IFERROR(VLOOKUP(CONCATENATE(826,$C$3)*1,'Data for Website 22-23'!$B$3:$CF$107,25,0),"")</f>
        <v/>
      </c>
      <c r="J24" s="203"/>
      <c r="K24" s="59" t="str">
        <f t="shared" si="3"/>
        <v/>
      </c>
      <c r="M24" s="45"/>
      <c r="N24" s="60"/>
      <c r="O24" s="45"/>
      <c r="P24" s="61"/>
      <c r="Q24" s="12"/>
      <c r="R24" s="12"/>
      <c r="S24" s="12"/>
      <c r="T24" s="12"/>
      <c r="U24" s="12"/>
      <c r="V24" s="12"/>
      <c r="W24" s="1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3"/>
      <c r="AI24" s="62"/>
      <c r="AJ24" s="60"/>
      <c r="AK24" s="60"/>
      <c r="AL24" s="24"/>
      <c r="AM24" s="24"/>
      <c r="AN24" s="24"/>
      <c r="AO24" s="24"/>
      <c r="AP24" s="24"/>
      <c r="AQ24" s="24"/>
      <c r="AR24" s="24"/>
      <c r="AS24" s="24"/>
      <c r="AT24" s="24"/>
      <c r="AU24" s="45"/>
    </row>
    <row r="25" spans="1:47" ht="30" customHeight="1" thickBot="1">
      <c r="A25" s="9"/>
      <c r="C25" s="207"/>
      <c r="D25" s="56" t="s">
        <v>31</v>
      </c>
      <c r="E25" s="64"/>
      <c r="F25" s="33">
        <f>IFERROR(IF($M$7="APT AWPU",Rates!E23,Rates!C23),"")</f>
        <v>1573.8</v>
      </c>
      <c r="G25" s="58"/>
      <c r="H25" s="34" t="str">
        <f>IFERROR(I25/F25,"")</f>
        <v/>
      </c>
      <c r="I25" s="42" t="str">
        <f>IFERROR(VLOOKUP(CONCATENATE(826,$C$3)*1,'Data for Website 22-23'!$B$3:$CF$107,26,0),"")</f>
        <v/>
      </c>
      <c r="J25" s="203"/>
      <c r="K25" s="37" t="str">
        <f t="shared" si="3"/>
        <v/>
      </c>
      <c r="M25" s="65"/>
      <c r="N25" s="66"/>
      <c r="O25" s="65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6"/>
      <c r="AK25" s="66"/>
      <c r="AL25" s="68"/>
      <c r="AM25" s="68"/>
      <c r="AN25" s="24"/>
      <c r="AO25" s="24"/>
      <c r="AP25" s="24"/>
      <c r="AQ25" s="24"/>
      <c r="AR25" s="24"/>
      <c r="AS25" s="24"/>
      <c r="AT25" s="24"/>
      <c r="AU25" s="45"/>
    </row>
    <row r="26" spans="1:47" ht="30" customHeight="1" thickBot="1">
      <c r="A26" s="9"/>
      <c r="C26" s="69" t="s">
        <v>32</v>
      </c>
      <c r="D26" s="46" t="s">
        <v>33</v>
      </c>
      <c r="E26" s="47">
        <f>IFERROR(IF($M$7="APT AWPU",Rates!E24,Rates!C24),"")</f>
        <v>951.48</v>
      </c>
      <c r="F26" s="48">
        <f>IFERROR(IF($M$7="APT AWPU",Rates!E25,Rates!C25),"")</f>
        <v>1368.08</v>
      </c>
      <c r="G26" s="70" t="str">
        <f>IFERROR(IF($G$8&gt;0,I26/E26,0),"")</f>
        <v/>
      </c>
      <c r="H26" s="71" t="str">
        <f>IFERROR(IF($G$9&gt;0,I26/F26,0),"")</f>
        <v/>
      </c>
      <c r="I26" s="51" t="str">
        <f>IFERROR(VLOOKUP(CONCATENATE(826,$C$3)*1,'Data for Website 22-23'!$B$3:$CF$107,30,0)+VLOOKUP(CONCATENATE(826,$C$3)*1,'Data for Website 22-23'!$B$3:$CF$107,31,0),"")</f>
        <v/>
      </c>
      <c r="J26" s="203"/>
      <c r="K26" s="59" t="str">
        <f t="shared" si="3"/>
        <v/>
      </c>
      <c r="M26" s="65"/>
      <c r="N26" s="66"/>
      <c r="O26" s="65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6"/>
      <c r="AK26" s="66"/>
      <c r="AL26" s="68"/>
      <c r="AM26" s="68"/>
      <c r="AN26" s="24"/>
      <c r="AO26" s="24"/>
      <c r="AP26" s="24"/>
      <c r="AQ26" s="24"/>
      <c r="AR26" s="24"/>
      <c r="AS26" s="24"/>
      <c r="AT26" s="24"/>
      <c r="AU26" s="45"/>
    </row>
    <row r="27" spans="1:47" ht="30" customHeight="1">
      <c r="A27" s="9"/>
      <c r="C27" s="222" t="s">
        <v>34</v>
      </c>
      <c r="D27" s="56" t="s">
        <v>35</v>
      </c>
      <c r="E27" s="39">
        <f>IFERROR(IF($M$7="APT AWPU",Rates!E26,Rates!C26),"")</f>
        <v>1162.3499999999999</v>
      </c>
      <c r="F27" s="57"/>
      <c r="G27" s="58" t="str">
        <f>IFERROR(I27/E27,"")</f>
        <v/>
      </c>
      <c r="H27" s="34"/>
      <c r="I27" s="42" t="str">
        <f>IFERROR(VLOOKUP(CONCATENATE(826,$C$3)*1,'Data for Website 22-23'!$B$3:$CF$107,28,0),"")</f>
        <v/>
      </c>
      <c r="J27" s="204"/>
      <c r="K27" s="23" t="str">
        <f t="shared" si="3"/>
        <v/>
      </c>
      <c r="M27" s="65"/>
      <c r="N27" s="66"/>
      <c r="O27" s="65"/>
      <c r="P27" s="208" t="s">
        <v>36</v>
      </c>
      <c r="Q27" s="208"/>
      <c r="R27" s="208" t="s">
        <v>37</v>
      </c>
      <c r="S27" s="208"/>
      <c r="T27" s="208" t="s">
        <v>38</v>
      </c>
      <c r="U27" s="208"/>
      <c r="V27" s="208" t="s">
        <v>39</v>
      </c>
      <c r="W27" s="208"/>
      <c r="X27" s="208" t="s">
        <v>40</v>
      </c>
      <c r="Y27" s="208"/>
      <c r="Z27" s="208" t="s">
        <v>41</v>
      </c>
      <c r="AA27" s="208"/>
      <c r="AB27" s="208" t="s">
        <v>42</v>
      </c>
      <c r="AC27" s="208"/>
      <c r="AD27" s="208" t="s">
        <v>43</v>
      </c>
      <c r="AE27" s="208"/>
      <c r="AF27" s="208" t="s">
        <v>44</v>
      </c>
      <c r="AG27" s="208"/>
      <c r="AH27" s="209" t="s">
        <v>45</v>
      </c>
      <c r="AI27" s="209"/>
      <c r="AJ27" s="65"/>
      <c r="AK27" s="65"/>
      <c r="AL27" s="65"/>
      <c r="AM27" s="65"/>
      <c r="AN27" s="24"/>
      <c r="AO27" s="24"/>
      <c r="AP27" s="24"/>
      <c r="AQ27" s="24"/>
      <c r="AR27" s="24"/>
      <c r="AS27" s="24"/>
      <c r="AT27" s="24"/>
      <c r="AU27" s="45"/>
    </row>
    <row r="28" spans="1:47" ht="30" customHeight="1" thickBot="1">
      <c r="A28" s="9"/>
      <c r="C28" s="207"/>
      <c r="D28" s="28" t="s">
        <v>46</v>
      </c>
      <c r="E28" s="72"/>
      <c r="F28" s="48">
        <f>IFERROR(IF($M$7="APT AWPU",Rates!E27,Rates!C27),"")</f>
        <v>1758.96</v>
      </c>
      <c r="G28" s="70"/>
      <c r="H28" s="71" t="str">
        <f>IFERROR(I28/F28,"")</f>
        <v/>
      </c>
      <c r="I28" s="51" t="str">
        <f>IFERROR(VLOOKUP(CONCATENATE(826,$C$3)*1,'Data for Website 22-23'!$B$3:$CF$107,29,0),"")</f>
        <v/>
      </c>
      <c r="J28" s="205"/>
      <c r="K28" s="30" t="str">
        <f t="shared" si="3"/>
        <v/>
      </c>
      <c r="M28" s="65"/>
      <c r="N28" s="66"/>
      <c r="O28" s="65"/>
      <c r="P28" s="73" t="s">
        <v>47</v>
      </c>
      <c r="Q28" s="73" t="s">
        <v>48</v>
      </c>
      <c r="R28" s="73" t="s">
        <v>47</v>
      </c>
      <c r="S28" s="73" t="s">
        <v>48</v>
      </c>
      <c r="T28" s="73" t="s">
        <v>47</v>
      </c>
      <c r="U28" s="73" t="s">
        <v>48</v>
      </c>
      <c r="V28" s="73" t="s">
        <v>47</v>
      </c>
      <c r="W28" s="73" t="s">
        <v>48</v>
      </c>
      <c r="X28" s="73" t="s">
        <v>47</v>
      </c>
      <c r="Y28" s="73" t="s">
        <v>48</v>
      </c>
      <c r="Z28" s="73" t="s">
        <v>47</v>
      </c>
      <c r="AA28" s="73" t="s">
        <v>48</v>
      </c>
      <c r="AB28" s="73" t="s">
        <v>47</v>
      </c>
      <c r="AC28" s="73" t="s">
        <v>48</v>
      </c>
      <c r="AD28" s="73" t="s">
        <v>47</v>
      </c>
      <c r="AE28" s="73" t="s">
        <v>48</v>
      </c>
      <c r="AF28" s="73" t="s">
        <v>47</v>
      </c>
      <c r="AG28" s="73" t="s">
        <v>48</v>
      </c>
      <c r="AH28" s="73" t="s">
        <v>47</v>
      </c>
      <c r="AI28" s="73" t="s">
        <v>48</v>
      </c>
      <c r="AJ28" s="65"/>
      <c r="AK28" s="65"/>
      <c r="AL28" s="65"/>
      <c r="AM28" s="65"/>
      <c r="AN28" s="24"/>
      <c r="AO28" s="24"/>
      <c r="AP28" s="24"/>
      <c r="AQ28" s="24"/>
      <c r="AR28" s="24"/>
      <c r="AS28" s="24"/>
      <c r="AT28" s="24"/>
      <c r="AU28" s="45"/>
    </row>
    <row r="29" spans="1:47" ht="5.0999999999999996" customHeight="1">
      <c r="A29" s="9"/>
      <c r="C29" s="74"/>
      <c r="D29" s="75"/>
      <c r="E29" s="76"/>
      <c r="F29" s="77"/>
      <c r="G29" s="77"/>
      <c r="H29" s="76"/>
      <c r="I29" s="76"/>
      <c r="J29" s="76"/>
      <c r="M29" s="65"/>
      <c r="N29" s="66"/>
      <c r="O29" s="65"/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727.30127999999991</v>
      </c>
      <c r="Y29" s="78">
        <v>0</v>
      </c>
      <c r="Z29" s="78">
        <v>2060.3433199999999</v>
      </c>
      <c r="AA29" s="78">
        <v>0</v>
      </c>
      <c r="AB29" s="78">
        <v>4438.4190526361035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7226.0636526361031</v>
      </c>
      <c r="AI29" s="78">
        <v>0</v>
      </c>
      <c r="AJ29" s="65"/>
      <c r="AK29" s="65"/>
      <c r="AL29" s="65"/>
      <c r="AM29" s="65"/>
      <c r="AN29" s="24"/>
      <c r="AO29" s="24"/>
      <c r="AP29" s="24"/>
      <c r="AQ29" s="24"/>
      <c r="AR29" s="24"/>
      <c r="AS29" s="24"/>
      <c r="AT29" s="24"/>
      <c r="AU29" s="45"/>
    </row>
    <row r="30" spans="1:47" s="15" customFormat="1" ht="20.100000000000001" customHeight="1">
      <c r="B30" s="16"/>
      <c r="C30" s="79" t="s">
        <v>49</v>
      </c>
      <c r="D30" s="80"/>
      <c r="E30" s="81"/>
      <c r="F30" s="81"/>
      <c r="G30" s="81"/>
      <c r="H30" s="81"/>
      <c r="I30" s="81"/>
      <c r="J30" s="81"/>
      <c r="K30" s="16"/>
      <c r="L30" s="16"/>
      <c r="M30" s="82"/>
      <c r="N30" s="83"/>
      <c r="O30" s="82"/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727.30127999999991</v>
      </c>
      <c r="Y30" s="84">
        <v>0</v>
      </c>
      <c r="Z30" s="84">
        <v>2060.3433199999999</v>
      </c>
      <c r="AA30" s="84">
        <v>0</v>
      </c>
      <c r="AB30" s="84">
        <v>0</v>
      </c>
      <c r="AC30" s="84">
        <v>0</v>
      </c>
      <c r="AD30" s="84">
        <v>0</v>
      </c>
      <c r="AE30" s="84">
        <v>0</v>
      </c>
      <c r="AF30" s="84">
        <v>0</v>
      </c>
      <c r="AG30" s="84">
        <v>0</v>
      </c>
      <c r="AH30" s="85">
        <v>2787.6445999999996</v>
      </c>
      <c r="AI30" s="85">
        <v>0</v>
      </c>
      <c r="AJ30" s="82"/>
      <c r="AK30" s="82"/>
      <c r="AL30" s="82"/>
      <c r="AM30" s="82"/>
      <c r="AN30" s="86"/>
      <c r="AO30" s="86"/>
      <c r="AP30" s="86"/>
      <c r="AQ30" s="86"/>
      <c r="AR30" s="86"/>
      <c r="AS30" s="86"/>
      <c r="AT30" s="86"/>
      <c r="AU30" s="87"/>
    </row>
    <row r="31" spans="1:47" ht="5.0999999999999996" customHeight="1" thickBot="1">
      <c r="A31" s="9"/>
      <c r="C31" s="88"/>
      <c r="D31" s="89"/>
      <c r="E31" s="90"/>
      <c r="F31" s="90"/>
      <c r="G31" s="90"/>
      <c r="H31" s="90"/>
      <c r="I31" s="90"/>
      <c r="J31" s="90"/>
      <c r="M31" s="65"/>
      <c r="N31" s="66"/>
      <c r="O31" s="65"/>
      <c r="P31" s="91">
        <v>0</v>
      </c>
      <c r="Q31" s="91">
        <v>0</v>
      </c>
      <c r="R31" s="91">
        <v>0</v>
      </c>
      <c r="S31" s="91">
        <v>0</v>
      </c>
      <c r="T31" s="91">
        <v>0</v>
      </c>
      <c r="U31" s="91">
        <v>0</v>
      </c>
      <c r="V31" s="91">
        <v>0</v>
      </c>
      <c r="W31" s="91">
        <v>0</v>
      </c>
      <c r="X31" s="91">
        <v>0</v>
      </c>
      <c r="Y31" s="91">
        <v>0</v>
      </c>
      <c r="Z31" s="91">
        <v>0</v>
      </c>
      <c r="AA31" s="91">
        <v>0</v>
      </c>
      <c r="AB31" s="91">
        <v>0</v>
      </c>
      <c r="AC31" s="91">
        <v>0</v>
      </c>
      <c r="AD31" s="91">
        <v>0</v>
      </c>
      <c r="AE31" s="91">
        <v>0</v>
      </c>
      <c r="AF31" s="91">
        <v>0</v>
      </c>
      <c r="AG31" s="91">
        <v>0</v>
      </c>
      <c r="AH31" s="92">
        <v>0</v>
      </c>
      <c r="AI31" s="92">
        <v>0</v>
      </c>
      <c r="AJ31" s="65"/>
      <c r="AK31" s="65"/>
      <c r="AL31" s="65"/>
      <c r="AM31" s="65"/>
      <c r="AN31" s="24"/>
      <c r="AO31" s="24"/>
      <c r="AP31" s="24"/>
      <c r="AQ31" s="24"/>
      <c r="AR31" s="24"/>
      <c r="AS31" s="24"/>
      <c r="AT31" s="24"/>
      <c r="AU31" s="45"/>
    </row>
    <row r="32" spans="1:47" ht="30.75" thickBot="1">
      <c r="A32" s="9"/>
      <c r="C32" s="219" t="s">
        <v>50</v>
      </c>
      <c r="D32" s="220"/>
      <c r="E32" s="220"/>
      <c r="F32" s="220"/>
      <c r="G32" s="220"/>
      <c r="H32" s="220"/>
      <c r="I32" s="221"/>
      <c r="J32" s="52" t="s">
        <v>51</v>
      </c>
      <c r="K32" s="52" t="s">
        <v>9</v>
      </c>
      <c r="M32" s="65"/>
      <c r="N32" s="66"/>
      <c r="O32" s="65"/>
      <c r="P32" s="91">
        <v>0</v>
      </c>
      <c r="Q32" s="91">
        <v>0</v>
      </c>
      <c r="R32" s="91">
        <v>0</v>
      </c>
      <c r="S32" s="91">
        <v>0</v>
      </c>
      <c r="T32" s="91">
        <v>0</v>
      </c>
      <c r="U32" s="91">
        <v>0</v>
      </c>
      <c r="V32" s="91">
        <v>0</v>
      </c>
      <c r="W32" s="91">
        <v>0</v>
      </c>
      <c r="X32" s="91">
        <v>0</v>
      </c>
      <c r="Y32" s="91">
        <v>0</v>
      </c>
      <c r="Z32" s="91">
        <v>0</v>
      </c>
      <c r="AA32" s="91">
        <v>0</v>
      </c>
      <c r="AB32" s="91">
        <v>0</v>
      </c>
      <c r="AC32" s="91">
        <v>0</v>
      </c>
      <c r="AD32" s="91">
        <v>0</v>
      </c>
      <c r="AE32" s="91">
        <v>0</v>
      </c>
      <c r="AF32" s="91">
        <v>0</v>
      </c>
      <c r="AG32" s="91">
        <v>0</v>
      </c>
      <c r="AH32" s="92">
        <v>0</v>
      </c>
      <c r="AI32" s="92">
        <v>0</v>
      </c>
      <c r="AJ32" s="65"/>
      <c r="AK32" s="65"/>
      <c r="AL32" s="65"/>
      <c r="AM32" s="65"/>
      <c r="AN32" s="24"/>
      <c r="AO32" s="24"/>
      <c r="AP32" s="24"/>
      <c r="AQ32" s="24"/>
      <c r="AR32" s="24"/>
      <c r="AS32" s="24"/>
      <c r="AT32" s="24"/>
      <c r="AU32" s="45"/>
    </row>
    <row r="33" spans="1:47" ht="20.100000000000001" customHeight="1">
      <c r="A33" s="9"/>
      <c r="C33" s="223" t="s">
        <v>52</v>
      </c>
      <c r="D33" s="224"/>
      <c r="E33" s="224"/>
      <c r="F33" s="224"/>
      <c r="G33" s="224"/>
      <c r="H33" s="224"/>
      <c r="I33" s="225"/>
      <c r="J33" s="93" t="str">
        <f>IFERROR(VLOOKUP(CONCATENATE(826,$C$3)*1,'Data for Website 22-23'!$B$3:$CF$107,32,0),"")</f>
        <v/>
      </c>
      <c r="K33" s="94" t="str">
        <f>IFERROR($J33/$J$46,"")</f>
        <v/>
      </c>
      <c r="M33" s="65"/>
      <c r="N33" s="66"/>
      <c r="O33" s="65"/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  <c r="AC33" s="91">
        <v>0</v>
      </c>
      <c r="AD33" s="91">
        <v>0</v>
      </c>
      <c r="AE33" s="91">
        <v>0</v>
      </c>
      <c r="AF33" s="91">
        <v>0</v>
      </c>
      <c r="AG33" s="91">
        <v>0</v>
      </c>
      <c r="AH33" s="92">
        <v>0</v>
      </c>
      <c r="AI33" s="92">
        <v>0</v>
      </c>
      <c r="AJ33" s="65"/>
      <c r="AK33" s="65"/>
      <c r="AL33" s="65"/>
      <c r="AM33" s="65"/>
      <c r="AN33" s="24"/>
      <c r="AO33" s="24"/>
      <c r="AP33" s="24"/>
      <c r="AQ33" s="24"/>
      <c r="AR33" s="24"/>
      <c r="AS33" s="24"/>
      <c r="AT33" s="24"/>
      <c r="AU33" s="45"/>
    </row>
    <row r="34" spans="1:47" ht="20.100000000000001" customHeight="1">
      <c r="A34" s="9"/>
      <c r="C34" s="210" t="s">
        <v>53</v>
      </c>
      <c r="D34" s="211"/>
      <c r="E34" s="211"/>
      <c r="F34" s="211"/>
      <c r="G34" s="211"/>
      <c r="H34" s="211"/>
      <c r="I34" s="212"/>
      <c r="J34" s="95" t="str">
        <f>IFERROR(VLOOKUP(CONCATENATE(826,$C$3)*1,'Data for Website 22-23'!$B$3:$CF$107,33,0),"")</f>
        <v/>
      </c>
      <c r="K34" s="96" t="str">
        <f t="shared" ref="K34:K37" si="4">IFERROR($J34/$J$46,"")</f>
        <v/>
      </c>
      <c r="M34" s="65"/>
      <c r="N34" s="66"/>
      <c r="O34" s="65"/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283.60505128665221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2">
        <v>283.60505128665221</v>
      </c>
      <c r="AI34" s="92">
        <v>0</v>
      </c>
      <c r="AJ34" s="65"/>
      <c r="AK34" s="65"/>
      <c r="AL34" s="65"/>
      <c r="AM34" s="65"/>
      <c r="AN34" s="24"/>
      <c r="AO34" s="24"/>
      <c r="AP34" s="24"/>
      <c r="AQ34" s="24"/>
      <c r="AR34" s="24"/>
      <c r="AS34" s="24"/>
      <c r="AT34" s="24"/>
      <c r="AU34" s="45"/>
    </row>
    <row r="35" spans="1:47" ht="20.100000000000001" customHeight="1">
      <c r="A35" s="9"/>
      <c r="C35" s="213" t="s">
        <v>54</v>
      </c>
      <c r="D35" s="214"/>
      <c r="E35" s="214"/>
      <c r="F35" s="214"/>
      <c r="G35" s="214"/>
      <c r="H35" s="214"/>
      <c r="I35" s="215"/>
      <c r="J35" s="95" t="str">
        <f>IFERROR(VLOOKUP(CONCATENATE(826,$C$3)*1,'Data for Website 22-23'!$B$3:$CF$107,34,0),"")</f>
        <v/>
      </c>
      <c r="K35" s="96" t="str">
        <f t="shared" si="4"/>
        <v/>
      </c>
      <c r="M35" s="65"/>
      <c r="N35" s="66"/>
      <c r="O35" s="65"/>
      <c r="P35" s="91">
        <v>0</v>
      </c>
      <c r="Q35" s="91">
        <v>0</v>
      </c>
      <c r="R35" s="91">
        <v>0</v>
      </c>
      <c r="S35" s="91">
        <v>0</v>
      </c>
      <c r="T35" s="91">
        <v>0</v>
      </c>
      <c r="U35" s="91">
        <v>0</v>
      </c>
      <c r="V35" s="91">
        <v>0</v>
      </c>
      <c r="W35" s="91">
        <v>0</v>
      </c>
      <c r="X35" s="91">
        <v>0</v>
      </c>
      <c r="Y35" s="91">
        <v>0</v>
      </c>
      <c r="Z35" s="91">
        <v>0</v>
      </c>
      <c r="AA35" s="91">
        <v>0</v>
      </c>
      <c r="AB35" s="91">
        <v>1956.8748538779007</v>
      </c>
      <c r="AC35" s="91">
        <v>0</v>
      </c>
      <c r="AD35" s="91">
        <v>0</v>
      </c>
      <c r="AE35" s="91">
        <v>0</v>
      </c>
      <c r="AF35" s="91">
        <v>0</v>
      </c>
      <c r="AG35" s="91">
        <v>0</v>
      </c>
      <c r="AH35" s="92">
        <v>1956.8748538779007</v>
      </c>
      <c r="AI35" s="92">
        <v>0</v>
      </c>
      <c r="AJ35" s="65"/>
      <c r="AK35" s="65"/>
      <c r="AL35" s="65"/>
      <c r="AM35" s="65"/>
      <c r="AN35" s="24"/>
      <c r="AO35" s="24"/>
      <c r="AP35" s="24"/>
      <c r="AQ35" s="24"/>
      <c r="AR35" s="24"/>
      <c r="AS35" s="24"/>
      <c r="AT35" s="24"/>
      <c r="AU35" s="45"/>
    </row>
    <row r="36" spans="1:47" ht="20.100000000000001" customHeight="1">
      <c r="A36" s="9"/>
      <c r="C36" s="213" t="s">
        <v>55</v>
      </c>
      <c r="D36" s="214"/>
      <c r="E36" s="214"/>
      <c r="F36" s="214"/>
      <c r="G36" s="214"/>
      <c r="H36" s="214"/>
      <c r="I36" s="215"/>
      <c r="J36" s="95" t="str">
        <f>IFERROR(VLOOKUP(CONCATENATE(826,$C$3)*1,'Data for Website 22-23'!$B$3:$CF$107,35,0),"")</f>
        <v/>
      </c>
      <c r="K36" s="96" t="str">
        <f t="shared" si="4"/>
        <v/>
      </c>
      <c r="M36" s="65"/>
      <c r="N36" s="66"/>
      <c r="O36" s="65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  <c r="AI36" s="92"/>
      <c r="AJ36" s="65"/>
      <c r="AK36" s="65"/>
      <c r="AL36" s="65"/>
      <c r="AM36" s="65"/>
      <c r="AN36" s="24"/>
      <c r="AO36" s="24"/>
      <c r="AP36" s="24"/>
      <c r="AQ36" s="24"/>
      <c r="AR36" s="24"/>
      <c r="AS36" s="24"/>
      <c r="AT36" s="24"/>
      <c r="AU36" s="45"/>
    </row>
    <row r="37" spans="1:47" ht="20.100000000000001" customHeight="1" thickBot="1">
      <c r="A37" s="9"/>
      <c r="C37" s="216" t="s">
        <v>56</v>
      </c>
      <c r="D37" s="217"/>
      <c r="E37" s="217"/>
      <c r="F37" s="217"/>
      <c r="G37" s="217"/>
      <c r="H37" s="217"/>
      <c r="I37" s="218"/>
      <c r="J37" s="97" t="str">
        <f>IFERROR(VLOOKUP(CONCATENATE(826,$C$3)*1,'Data for Website 22-23'!$B$3:$CF$107,36,0),"")</f>
        <v/>
      </c>
      <c r="K37" s="96" t="str">
        <f t="shared" si="4"/>
        <v/>
      </c>
      <c r="M37" s="65"/>
      <c r="N37" s="66"/>
      <c r="O37" s="65"/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1077.6991948892758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2">
        <v>1077.6991948892758</v>
      </c>
      <c r="AI37" s="92">
        <v>0</v>
      </c>
      <c r="AJ37" s="65"/>
      <c r="AK37" s="65"/>
      <c r="AL37" s="65"/>
      <c r="AM37" s="65"/>
      <c r="AN37" s="24"/>
      <c r="AO37" s="24"/>
      <c r="AP37" s="24"/>
      <c r="AQ37" s="24"/>
      <c r="AR37" s="24"/>
      <c r="AS37" s="24"/>
      <c r="AT37" s="24"/>
      <c r="AU37" s="45"/>
    </row>
    <row r="38" spans="1:47" ht="20.100000000000001" customHeight="1" thickBot="1">
      <c r="A38" s="9"/>
      <c r="C38" s="98" t="s">
        <v>57</v>
      </c>
      <c r="D38" s="235" t="str">
        <f>IFERROR(J37-H38,"")</f>
        <v/>
      </c>
      <c r="E38" s="236"/>
      <c r="F38" s="99" t="s">
        <v>58</v>
      </c>
      <c r="G38" s="100"/>
      <c r="H38" s="235" t="str">
        <f>IFERROR(VLOOKUP(CONCATENATE(826,$C$3)*1,'Data for Website 22-23'!$B$3:$BY$107,76,0),"")</f>
        <v/>
      </c>
      <c r="I38" s="237" t="e">
        <f>VLOOKUP(CONCATENATE(826,$C$3)*1,#REF!,36,0)</f>
        <v>#REF!</v>
      </c>
      <c r="J38" s="236" t="e">
        <f>VLOOKUP(CONCATENATE(826,$C$3)*1,#REF!,36,0)</f>
        <v>#REF!</v>
      </c>
      <c r="K38" s="101"/>
      <c r="M38" s="65"/>
      <c r="N38" s="66"/>
      <c r="O38" s="65"/>
      <c r="P38" s="91">
        <v>0</v>
      </c>
      <c r="Q38" s="91">
        <v>0</v>
      </c>
      <c r="R38" s="91">
        <v>0</v>
      </c>
      <c r="S38" s="91">
        <v>0</v>
      </c>
      <c r="T38" s="91">
        <v>0</v>
      </c>
      <c r="U38" s="91">
        <v>0</v>
      </c>
      <c r="V38" s="91">
        <v>0</v>
      </c>
      <c r="W38" s="91">
        <v>0</v>
      </c>
      <c r="X38" s="91">
        <v>0</v>
      </c>
      <c r="Y38" s="91">
        <v>0</v>
      </c>
      <c r="Z38" s="91">
        <v>0</v>
      </c>
      <c r="AA38" s="91">
        <v>0</v>
      </c>
      <c r="AB38" s="91">
        <v>212.70378846498915</v>
      </c>
      <c r="AC38" s="91">
        <v>0</v>
      </c>
      <c r="AD38" s="91">
        <v>0</v>
      </c>
      <c r="AE38" s="91">
        <v>0</v>
      </c>
      <c r="AF38" s="91">
        <v>0</v>
      </c>
      <c r="AG38" s="91">
        <v>0</v>
      </c>
      <c r="AH38" s="92">
        <v>212.70378846498915</v>
      </c>
      <c r="AI38" s="92">
        <v>0</v>
      </c>
      <c r="AJ38" s="65"/>
      <c r="AK38" s="65"/>
      <c r="AL38" s="65"/>
      <c r="AM38" s="65"/>
      <c r="AN38" s="24"/>
      <c r="AO38" s="24"/>
      <c r="AP38" s="24"/>
      <c r="AQ38" s="24"/>
      <c r="AR38" s="24"/>
      <c r="AS38" s="24"/>
      <c r="AT38" s="24"/>
      <c r="AU38" s="45"/>
    </row>
    <row r="39" spans="1:47" ht="20.100000000000001" customHeight="1" thickBot="1">
      <c r="A39" s="9"/>
      <c r="C39" s="246" t="s">
        <v>59</v>
      </c>
      <c r="D39" s="247"/>
      <c r="E39" s="247"/>
      <c r="F39" s="247"/>
      <c r="G39" s="247"/>
      <c r="H39" s="247"/>
      <c r="I39" s="248"/>
      <c r="J39" s="102" t="str">
        <f>IFERROR(VLOOKUP(CONCATENATE(826,$C$3)*1,'Data for Website 22-23'!$B$3:$CF$107,37,0),"")</f>
        <v/>
      </c>
      <c r="K39" s="96" t="str">
        <f>IFERROR($J39/$J$46,"")</f>
        <v/>
      </c>
      <c r="M39" s="65"/>
      <c r="N39" s="66"/>
      <c r="O39" s="65"/>
      <c r="P39" s="91">
        <v>0</v>
      </c>
      <c r="Q39" s="91">
        <v>0</v>
      </c>
      <c r="R39" s="91">
        <v>0</v>
      </c>
      <c r="S39" s="91">
        <v>0</v>
      </c>
      <c r="T39" s="91">
        <v>0</v>
      </c>
      <c r="U39" s="91">
        <v>0</v>
      </c>
      <c r="V39" s="91">
        <v>0</v>
      </c>
      <c r="W39" s="91">
        <v>0</v>
      </c>
      <c r="X39" s="91">
        <v>0</v>
      </c>
      <c r="Y39" s="91">
        <v>0</v>
      </c>
      <c r="Z39" s="91">
        <v>0</v>
      </c>
      <c r="AA39" s="91">
        <v>0</v>
      </c>
      <c r="AB39" s="91">
        <v>737.3731333452954</v>
      </c>
      <c r="AC39" s="91">
        <v>0</v>
      </c>
      <c r="AD39" s="91">
        <v>0</v>
      </c>
      <c r="AE39" s="91">
        <v>0</v>
      </c>
      <c r="AF39" s="91">
        <v>0</v>
      </c>
      <c r="AG39" s="91">
        <v>0</v>
      </c>
      <c r="AH39" s="92">
        <v>737.3731333452954</v>
      </c>
      <c r="AI39" s="92">
        <v>0</v>
      </c>
      <c r="AJ39" s="65"/>
      <c r="AK39" s="65"/>
      <c r="AL39" s="65"/>
      <c r="AM39" s="65"/>
      <c r="AN39" s="24"/>
      <c r="AO39" s="24"/>
      <c r="AP39" s="24"/>
      <c r="AQ39" s="24"/>
      <c r="AR39" s="24"/>
      <c r="AS39" s="24"/>
      <c r="AT39" s="24"/>
      <c r="AU39" s="45"/>
    </row>
    <row r="40" spans="1:47" ht="20.100000000000001" customHeight="1" thickBot="1">
      <c r="A40" s="9"/>
      <c r="C40" s="103" t="s">
        <v>60</v>
      </c>
      <c r="D40" s="104"/>
      <c r="E40" s="104"/>
      <c r="F40" s="104"/>
      <c r="G40" s="104"/>
      <c r="H40" s="104"/>
      <c r="I40" s="104"/>
      <c r="J40" s="104"/>
      <c r="K40" s="105"/>
      <c r="M40" s="65"/>
      <c r="N40" s="66"/>
      <c r="O40" s="65"/>
      <c r="P40" s="91">
        <v>0</v>
      </c>
      <c r="Q40" s="91">
        <v>0</v>
      </c>
      <c r="R40" s="91">
        <v>0</v>
      </c>
      <c r="S40" s="91">
        <v>0</v>
      </c>
      <c r="T40" s="91">
        <v>0</v>
      </c>
      <c r="U40" s="91">
        <v>0</v>
      </c>
      <c r="V40" s="91">
        <v>0</v>
      </c>
      <c r="W40" s="91">
        <v>0</v>
      </c>
      <c r="X40" s="91">
        <v>0</v>
      </c>
      <c r="Y40" s="91">
        <v>0</v>
      </c>
      <c r="Z40" s="91">
        <v>0</v>
      </c>
      <c r="AA40" s="91">
        <v>0</v>
      </c>
      <c r="AB40" s="91">
        <v>170.16303077199098</v>
      </c>
      <c r="AC40" s="91">
        <v>0</v>
      </c>
      <c r="AD40" s="91">
        <v>0</v>
      </c>
      <c r="AE40" s="91">
        <v>0</v>
      </c>
      <c r="AF40" s="91">
        <v>0</v>
      </c>
      <c r="AG40" s="91">
        <v>0</v>
      </c>
      <c r="AH40" s="92">
        <v>170.16303077199098</v>
      </c>
      <c r="AI40" s="92">
        <v>0</v>
      </c>
      <c r="AJ40" s="65"/>
      <c r="AK40" s="65"/>
      <c r="AL40" s="65"/>
      <c r="AM40" s="65"/>
      <c r="AN40" s="24"/>
      <c r="AO40" s="24"/>
      <c r="AP40" s="24"/>
      <c r="AQ40" s="24"/>
      <c r="AR40" s="24"/>
      <c r="AS40" s="24"/>
      <c r="AT40" s="24"/>
      <c r="AU40" s="45"/>
    </row>
    <row r="41" spans="1:47" ht="5.0999999999999996" customHeight="1" thickBot="1">
      <c r="A41" s="9"/>
      <c r="C41" s="106"/>
      <c r="D41" s="106"/>
      <c r="E41" s="106"/>
      <c r="F41" s="106"/>
      <c r="G41" s="106"/>
      <c r="H41" s="106"/>
      <c r="I41" s="106"/>
      <c r="J41" s="107"/>
      <c r="K41" s="108"/>
      <c r="M41" s="65"/>
      <c r="N41" s="66"/>
      <c r="O41" s="65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8"/>
      <c r="AM41" s="68"/>
      <c r="AN41" s="24"/>
      <c r="AO41" s="45"/>
      <c r="AP41" s="45"/>
      <c r="AQ41" s="45"/>
      <c r="AR41" s="45"/>
      <c r="AS41" s="45"/>
      <c r="AT41" s="45"/>
      <c r="AU41" s="45"/>
    </row>
    <row r="42" spans="1:47" ht="24.95" customHeight="1" thickBot="1">
      <c r="A42" s="9"/>
      <c r="C42" s="243" t="s">
        <v>61</v>
      </c>
      <c r="D42" s="244"/>
      <c r="E42" s="244"/>
      <c r="F42" s="244"/>
      <c r="G42" s="244"/>
      <c r="H42" s="244"/>
      <c r="I42" s="245"/>
      <c r="J42" s="241">
        <f>SUM(J8,J13,J23,J33,J34,J35,J36,J37,J39)</f>
        <v>0</v>
      </c>
      <c r="K42" s="242"/>
      <c r="M42" s="65"/>
      <c r="N42" s="66"/>
      <c r="O42" s="65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8"/>
      <c r="AM42" s="68"/>
      <c r="AN42" s="24"/>
      <c r="AO42" s="45"/>
      <c r="AP42" s="45"/>
      <c r="AQ42" s="45"/>
      <c r="AR42" s="45"/>
      <c r="AS42" s="45"/>
      <c r="AT42" s="45"/>
      <c r="AU42" s="45"/>
    </row>
    <row r="43" spans="1:47" ht="5.0999999999999996" customHeight="1" thickBot="1">
      <c r="A43" s="9"/>
      <c r="C43" s="106"/>
      <c r="D43" s="106"/>
      <c r="E43" s="106"/>
      <c r="F43" s="106"/>
      <c r="G43" s="106"/>
      <c r="H43" s="106"/>
      <c r="I43" s="106"/>
      <c r="J43" s="107"/>
      <c r="K43" s="108"/>
      <c r="O43" s="45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</row>
    <row r="44" spans="1:47" ht="20.100000000000001" customHeight="1" thickBot="1">
      <c r="A44" s="9"/>
      <c r="C44" s="238" t="s">
        <v>62</v>
      </c>
      <c r="D44" s="239"/>
      <c r="E44" s="239"/>
      <c r="F44" s="239"/>
      <c r="G44" s="239"/>
      <c r="H44" s="239"/>
      <c r="I44" s="240"/>
      <c r="J44" s="241"/>
      <c r="K44" s="242"/>
      <c r="M44" s="65"/>
      <c r="N44" s="66"/>
      <c r="O44" s="65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8"/>
      <c r="AM44" s="68"/>
      <c r="AN44" s="24"/>
      <c r="AO44" s="45"/>
      <c r="AP44" s="45"/>
      <c r="AQ44" s="45"/>
      <c r="AR44" s="45"/>
      <c r="AS44" s="45"/>
      <c r="AT44" s="45"/>
      <c r="AU44" s="45"/>
    </row>
    <row r="45" spans="1:47" ht="20.100000000000001" customHeight="1" thickBot="1">
      <c r="A45" s="9"/>
      <c r="C45" s="238" t="s">
        <v>63</v>
      </c>
      <c r="D45" s="239"/>
      <c r="E45" s="239"/>
      <c r="F45" s="239"/>
      <c r="G45" s="239"/>
      <c r="H45" s="239"/>
      <c r="I45" s="240"/>
      <c r="J45" s="241" t="str">
        <f>IFERROR(VLOOKUP(CONCATENATE(826,$C$3)*1,'Data for Website 22-23'!$B$3:$CF$107,53,0)+VLOOKUP(CONCATENATE(826,$C$3)*1,'Data for Website 22-23'!$B$3:$CF$107,54,0),"")</f>
        <v/>
      </c>
      <c r="K45" s="242" t="e">
        <f>VLOOKUP(CONCATENATE(826,$C$3)*1,#REF!,30,0)+VLOOKUP(CONCATENATE(826,$C$3)*1,#REF!,31,0)</f>
        <v>#REF!</v>
      </c>
      <c r="M45" s="65"/>
      <c r="N45" s="65"/>
      <c r="O45" s="65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8"/>
      <c r="AK45" s="68"/>
      <c r="AL45" s="68"/>
      <c r="AM45" s="68"/>
      <c r="AN45" s="24"/>
      <c r="AO45" s="45"/>
      <c r="AP45" s="45"/>
      <c r="AQ45" s="45"/>
      <c r="AR45" s="45"/>
      <c r="AS45" s="45"/>
      <c r="AT45" s="45"/>
      <c r="AU45" s="45"/>
    </row>
    <row r="46" spans="1:47" ht="24.95" customHeight="1" thickBot="1">
      <c r="A46" s="9"/>
      <c r="C46" s="243" t="s">
        <v>64</v>
      </c>
      <c r="D46" s="244"/>
      <c r="E46" s="244"/>
      <c r="F46" s="244"/>
      <c r="G46" s="244"/>
      <c r="H46" s="244"/>
      <c r="I46" s="245"/>
      <c r="J46" s="241">
        <f>SUM(J42:J45)</f>
        <v>0</v>
      </c>
      <c r="K46" s="242"/>
      <c r="M46" s="65"/>
      <c r="N46" s="66"/>
      <c r="O46" s="65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8"/>
      <c r="AM46" s="68"/>
      <c r="AN46" s="24"/>
      <c r="AO46" s="45"/>
      <c r="AP46" s="45"/>
      <c r="AQ46" s="45"/>
      <c r="AR46" s="45"/>
      <c r="AS46" s="45"/>
      <c r="AT46" s="45"/>
      <c r="AU46" s="45"/>
    </row>
    <row r="47" spans="1:47" ht="5.0999999999999996" customHeight="1" thickBot="1">
      <c r="A47" s="9"/>
      <c r="C47" s="109"/>
      <c r="D47" s="110"/>
      <c r="E47" s="111"/>
      <c r="F47" s="111"/>
      <c r="G47" s="111"/>
      <c r="H47" s="111"/>
      <c r="I47" s="112"/>
      <c r="J47" s="113"/>
      <c r="K47" s="114"/>
      <c r="O47" s="45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</row>
    <row r="48" spans="1:47" ht="20.100000000000001" customHeight="1" thickBot="1">
      <c r="A48" s="9"/>
      <c r="C48" s="229" t="s">
        <v>65</v>
      </c>
      <c r="D48" s="230"/>
      <c r="E48" s="230"/>
      <c r="F48" s="230"/>
      <c r="G48" s="230"/>
      <c r="H48" s="230"/>
      <c r="I48" s="230"/>
      <c r="J48" s="115"/>
      <c r="K48" s="116"/>
      <c r="O48" s="45"/>
      <c r="P48" s="45"/>
      <c r="Q48" s="45"/>
      <c r="R48" s="45"/>
      <c r="S48" s="45"/>
      <c r="T48" s="45"/>
      <c r="U48" s="45"/>
      <c r="V48" s="45"/>
      <c r="W48" s="45"/>
      <c r="X48" s="24"/>
      <c r="Y48" s="24"/>
      <c r="Z48" s="24"/>
      <c r="AA48" s="60"/>
      <c r="AB48" s="60"/>
      <c r="AC48" s="60"/>
      <c r="AD48" s="60"/>
      <c r="AE48" s="60"/>
      <c r="AF48" s="60"/>
      <c r="AG48" s="60"/>
      <c r="AH48" s="60"/>
      <c r="AI48" s="60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</row>
    <row r="49" spans="1:47" ht="20.100000000000001" customHeight="1" thickBot="1">
      <c r="A49" s="9"/>
      <c r="C49" s="226" t="s">
        <v>66</v>
      </c>
      <c r="D49" s="227"/>
      <c r="E49" s="227"/>
      <c r="F49" s="227"/>
      <c r="G49" s="227"/>
      <c r="H49" s="227"/>
      <c r="I49" s="228"/>
      <c r="J49" s="117" t="str">
        <f>IFERROR(VLOOKUP(CONCATENATE(826,$C$3)*1,'Data for Website 22-23'!$B$3:$CF$107,65,0),"")</f>
        <v/>
      </c>
      <c r="K49" s="118" t="str">
        <f>IFERROR(J49/$J$59,"")</f>
        <v/>
      </c>
      <c r="O49" s="45"/>
      <c r="P49" s="45"/>
      <c r="Q49" s="45"/>
      <c r="R49" s="45"/>
      <c r="S49" s="45"/>
      <c r="T49" s="45"/>
      <c r="U49" s="45"/>
      <c r="V49" s="45"/>
      <c r="W49" s="45"/>
      <c r="X49" s="24"/>
      <c r="Y49" s="24"/>
      <c r="Z49" s="24"/>
      <c r="AA49" s="60"/>
      <c r="AB49" s="60"/>
      <c r="AC49" s="60"/>
      <c r="AD49" s="60"/>
      <c r="AE49" s="60"/>
      <c r="AF49" s="60"/>
      <c r="AG49" s="60"/>
      <c r="AH49" s="60"/>
      <c r="AI49" s="60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</row>
    <row r="50" spans="1:47" ht="24.95" customHeight="1" thickBot="1">
      <c r="A50" s="9"/>
      <c r="C50" s="232" t="s">
        <v>67</v>
      </c>
      <c r="D50" s="233"/>
      <c r="E50" s="233"/>
      <c r="F50" s="233"/>
      <c r="G50" s="233"/>
      <c r="H50" s="233"/>
      <c r="I50" s="234"/>
      <c r="J50" s="257" t="str">
        <f>IFERROR(J46+J49,"")</f>
        <v/>
      </c>
      <c r="K50" s="258"/>
      <c r="O50" s="45"/>
      <c r="P50" s="45"/>
      <c r="Q50" s="45"/>
      <c r="R50" s="45"/>
      <c r="S50" s="45"/>
      <c r="T50" s="45"/>
      <c r="U50" s="45"/>
      <c r="V50" s="45"/>
      <c r="W50" s="45"/>
      <c r="X50" s="24"/>
      <c r="Y50" s="24"/>
      <c r="Z50" s="24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</row>
    <row r="51" spans="1:47" ht="5.0999999999999996" customHeight="1" thickBot="1">
      <c r="A51" s="9"/>
      <c r="C51" s="119"/>
      <c r="D51" s="119"/>
      <c r="E51" s="119"/>
      <c r="F51" s="119"/>
      <c r="G51" s="119"/>
      <c r="H51" s="119"/>
      <c r="I51" s="119"/>
      <c r="J51" s="120"/>
      <c r="K51" s="121"/>
      <c r="O51" s="45"/>
      <c r="P51" s="45"/>
      <c r="Q51" s="45"/>
      <c r="R51" s="45"/>
      <c r="S51" s="45"/>
      <c r="T51" s="45"/>
      <c r="U51" s="45"/>
      <c r="V51" s="45"/>
      <c r="W51" s="45"/>
      <c r="X51" s="24"/>
      <c r="Y51" s="24"/>
      <c r="Z51" s="24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</row>
    <row r="52" spans="1:47" ht="20.100000000000001" customHeight="1" thickBot="1">
      <c r="A52" s="9"/>
      <c r="C52" s="259" t="s">
        <v>68</v>
      </c>
      <c r="D52" s="260"/>
      <c r="E52" s="260"/>
      <c r="F52" s="260"/>
      <c r="G52" s="260"/>
      <c r="H52" s="260"/>
      <c r="I52" s="260"/>
      <c r="J52" s="261"/>
      <c r="K52" s="262"/>
      <c r="M52" s="65"/>
      <c r="N52" s="66"/>
      <c r="O52" s="65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8"/>
      <c r="AM52" s="68"/>
      <c r="AN52" s="24"/>
      <c r="AO52" s="45"/>
      <c r="AP52" s="45"/>
      <c r="AQ52" s="45"/>
      <c r="AR52" s="45"/>
      <c r="AS52" s="45"/>
      <c r="AT52" s="45"/>
      <c r="AU52" s="45"/>
    </row>
    <row r="53" spans="1:47" ht="20.100000000000001" customHeight="1">
      <c r="A53" s="9"/>
      <c r="C53" s="210" t="s">
        <v>69</v>
      </c>
      <c r="D53" s="211"/>
      <c r="E53" s="211"/>
      <c r="F53" s="211"/>
      <c r="G53" s="211"/>
      <c r="H53" s="211"/>
      <c r="I53" s="211"/>
      <c r="J53" s="122" t="str">
        <f>IFERROR(-VLOOKUP(CONCATENATE(826,$C$3)*1,Dedels!$C$7:$J$67,5,0),"")</f>
        <v/>
      </c>
      <c r="K53" s="23" t="str">
        <f>IFERROR(J53/$J$59,"")</f>
        <v/>
      </c>
      <c r="M53" s="65"/>
      <c r="N53" s="66"/>
      <c r="O53" s="65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8"/>
      <c r="AM53" s="68"/>
      <c r="AN53" s="24"/>
      <c r="AO53" s="45"/>
      <c r="AP53" s="45"/>
      <c r="AQ53" s="45"/>
      <c r="AR53" s="45"/>
      <c r="AS53" s="45"/>
      <c r="AT53" s="45"/>
      <c r="AU53" s="45"/>
    </row>
    <row r="54" spans="1:47" ht="20.100000000000001" customHeight="1">
      <c r="A54" s="9"/>
      <c r="C54" s="210" t="s">
        <v>70</v>
      </c>
      <c r="D54" s="211"/>
      <c r="E54" s="211"/>
      <c r="F54" s="211"/>
      <c r="G54" s="211"/>
      <c r="H54" s="211"/>
      <c r="I54" s="211"/>
      <c r="J54" s="123" t="str">
        <f>IFERROR(-VLOOKUP(CONCATENATE(826,$C$3)*1,Dedels!$C$7:$J$67,6,0),"")</f>
        <v/>
      </c>
      <c r="K54" s="27" t="str">
        <f t="shared" ref="K54:K55" si="5">IFERROR(J54/$J$59,"")</f>
        <v/>
      </c>
      <c r="M54" s="65"/>
      <c r="N54" s="66"/>
      <c r="O54" s="65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8"/>
      <c r="AM54" s="68"/>
      <c r="AN54" s="24"/>
      <c r="AO54" s="45"/>
      <c r="AP54" s="45"/>
      <c r="AQ54" s="45"/>
      <c r="AR54" s="45"/>
      <c r="AS54" s="45"/>
      <c r="AT54" s="45"/>
      <c r="AU54" s="45"/>
    </row>
    <row r="55" spans="1:47" ht="20.100000000000001" customHeight="1" thickBot="1">
      <c r="A55" s="9"/>
      <c r="C55" s="210" t="s">
        <v>38</v>
      </c>
      <c r="D55" s="211"/>
      <c r="E55" s="211"/>
      <c r="F55" s="211"/>
      <c r="G55" s="211"/>
      <c r="H55" s="211"/>
      <c r="I55" s="211"/>
      <c r="J55" s="124" t="str">
        <f>IFERROR(-VLOOKUP(CONCATENATE(826,$C$3)*1,Dedels!$C$7:$J$67,7,0),"")</f>
        <v/>
      </c>
      <c r="K55" s="30" t="str">
        <f t="shared" si="5"/>
        <v/>
      </c>
      <c r="M55" s="65"/>
      <c r="N55" s="66"/>
      <c r="O55" s="65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8"/>
      <c r="AM55" s="68"/>
      <c r="AN55" s="24"/>
      <c r="AO55" s="45"/>
      <c r="AP55" s="45"/>
      <c r="AQ55" s="45"/>
      <c r="AR55" s="45"/>
      <c r="AS55" s="45"/>
      <c r="AT55" s="45"/>
      <c r="AU55" s="45"/>
    </row>
    <row r="56" spans="1:47" ht="20.100000000000001" customHeight="1" thickBot="1">
      <c r="A56" s="9"/>
      <c r="C56" s="226" t="s">
        <v>45</v>
      </c>
      <c r="D56" s="227"/>
      <c r="E56" s="227"/>
      <c r="F56" s="227"/>
      <c r="G56" s="227"/>
      <c r="H56" s="227"/>
      <c r="I56" s="228"/>
      <c r="J56" s="125">
        <f>SUM(J53:J55)</f>
        <v>0</v>
      </c>
      <c r="K56" s="126" t="str">
        <f>IFERROR(J56/$J$59,"")</f>
        <v/>
      </c>
      <c r="O56" s="45"/>
      <c r="P56" s="45"/>
      <c r="Q56" s="45"/>
      <c r="R56" s="45"/>
      <c r="S56" s="45"/>
      <c r="T56" s="45"/>
      <c r="U56" s="45"/>
      <c r="V56" s="45"/>
      <c r="W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</row>
    <row r="57" spans="1:47" ht="20.100000000000001" customHeight="1" thickBot="1">
      <c r="A57" s="9"/>
      <c r="C57" s="229" t="s">
        <v>71</v>
      </c>
      <c r="D57" s="230"/>
      <c r="E57" s="230"/>
      <c r="F57" s="230"/>
      <c r="G57" s="230"/>
      <c r="H57" s="230"/>
      <c r="I57" s="231"/>
      <c r="J57" s="127">
        <v>0</v>
      </c>
      <c r="K57" s="126" t="str">
        <f>IFERROR(J57/$J$59,"")</f>
        <v/>
      </c>
      <c r="O57" s="45"/>
      <c r="P57" s="45"/>
      <c r="Q57" s="45"/>
      <c r="R57" s="45"/>
      <c r="S57" s="45"/>
      <c r="T57" s="45"/>
      <c r="U57" s="45"/>
      <c r="V57" s="45"/>
      <c r="W57" s="45"/>
      <c r="X57" s="24"/>
      <c r="Y57" s="24"/>
      <c r="Z57" s="24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</row>
    <row r="58" spans="1:47" ht="5.0999999999999996" customHeight="1" thickBot="1">
      <c r="A58" s="9"/>
      <c r="C58" s="119"/>
      <c r="D58" s="119"/>
      <c r="E58" s="119"/>
      <c r="F58" s="119"/>
      <c r="G58" s="119"/>
      <c r="H58" s="119"/>
      <c r="I58" s="119"/>
      <c r="J58" s="120"/>
      <c r="K58" s="121"/>
      <c r="M58" s="45"/>
      <c r="O58" s="45"/>
      <c r="P58" s="45"/>
      <c r="Q58" s="45"/>
      <c r="R58" s="45"/>
      <c r="S58" s="45"/>
      <c r="T58" s="45"/>
      <c r="U58" s="45"/>
      <c r="V58" s="45"/>
      <c r="W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</row>
    <row r="59" spans="1:47" ht="24.95" customHeight="1" thickBot="1">
      <c r="A59" s="9"/>
      <c r="C59" s="232" t="s">
        <v>72</v>
      </c>
      <c r="D59" s="233"/>
      <c r="E59" s="233"/>
      <c r="F59" s="233"/>
      <c r="G59" s="233"/>
      <c r="H59" s="233"/>
      <c r="I59" s="234"/>
      <c r="J59" s="252" t="str">
        <f>IFERROR(J50+J56+J57,"")</f>
        <v/>
      </c>
      <c r="K59" s="253"/>
      <c r="O59" s="45"/>
      <c r="P59" s="45"/>
      <c r="Q59" s="45"/>
      <c r="R59" s="45"/>
      <c r="S59" s="45"/>
      <c r="T59" s="45"/>
      <c r="U59" s="45"/>
      <c r="V59" s="45"/>
      <c r="W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</row>
    <row r="60" spans="1:47" ht="24.95" customHeight="1" thickBot="1">
      <c r="A60" s="9"/>
      <c r="C60" s="232" t="s">
        <v>73</v>
      </c>
      <c r="D60" s="233"/>
      <c r="E60" s="233"/>
      <c r="F60" s="233"/>
      <c r="G60" s="233"/>
      <c r="H60" s="233"/>
      <c r="I60" s="234"/>
      <c r="J60" s="254" t="str">
        <f>IFERROR(J8/J46,"")</f>
        <v/>
      </c>
      <c r="K60" s="255"/>
      <c r="O60" s="45"/>
      <c r="P60" s="45"/>
      <c r="Q60" s="45"/>
      <c r="R60" s="45"/>
      <c r="S60" s="45"/>
      <c r="T60" s="45"/>
      <c r="U60" s="45"/>
      <c r="V60" s="45"/>
      <c r="W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</row>
    <row r="61" spans="1:47" ht="24.95" customHeight="1" thickBot="1">
      <c r="A61" s="9"/>
      <c r="C61" s="232" t="s">
        <v>74</v>
      </c>
      <c r="D61" s="233"/>
      <c r="E61" s="233"/>
      <c r="F61" s="233"/>
      <c r="G61" s="233"/>
      <c r="H61" s="233"/>
      <c r="I61" s="234"/>
      <c r="J61" s="254" t="str">
        <f>IFERROR(SUM(J8+J13+J23)/J46,"")</f>
        <v/>
      </c>
      <c r="K61" s="255"/>
      <c r="O61" s="45"/>
      <c r="P61" s="45"/>
      <c r="Q61" s="45"/>
      <c r="R61" s="45"/>
      <c r="S61" s="45"/>
      <c r="T61" s="45"/>
      <c r="U61" s="45"/>
      <c r="V61" s="45"/>
      <c r="W61" s="45"/>
    </row>
    <row r="62" spans="1:47" customFormat="1" ht="4.5" customHeight="1" thickBot="1">
      <c r="B62" s="157"/>
      <c r="C62" s="158"/>
      <c r="D62" s="158"/>
      <c r="E62" s="158"/>
      <c r="F62" s="158"/>
      <c r="G62" s="158"/>
      <c r="H62" s="158"/>
      <c r="I62" s="158"/>
      <c r="J62" s="159"/>
      <c r="K62" s="159"/>
      <c r="L62" s="157"/>
      <c r="O62" s="65"/>
      <c r="P62" s="65"/>
      <c r="Q62" s="65"/>
      <c r="R62" s="65"/>
      <c r="S62" s="65"/>
      <c r="T62" s="65"/>
      <c r="U62" s="65"/>
      <c r="V62" s="65"/>
      <c r="W62" s="65"/>
    </row>
    <row r="63" spans="1:47" ht="24.95" customHeight="1" thickBot="1">
      <c r="A63" s="9"/>
      <c r="C63" s="249" t="s">
        <v>58</v>
      </c>
      <c r="D63" s="250"/>
      <c r="E63" s="250"/>
      <c r="F63" s="250"/>
      <c r="G63" s="250"/>
      <c r="H63" s="250"/>
      <c r="I63" s="251"/>
      <c r="J63" s="256" t="str">
        <f>H38</f>
        <v/>
      </c>
      <c r="K63" s="255"/>
      <c r="O63" s="45"/>
      <c r="P63" s="45"/>
      <c r="Q63" s="45"/>
      <c r="R63" s="45"/>
      <c r="S63" s="45"/>
      <c r="T63" s="45"/>
      <c r="U63" s="45"/>
      <c r="V63" s="45"/>
      <c r="W63" s="45"/>
    </row>
    <row r="64" spans="1:47" ht="24.95" customHeight="1" thickBot="1">
      <c r="A64" s="9"/>
      <c r="C64" s="249" t="s">
        <v>75</v>
      </c>
      <c r="D64" s="250"/>
      <c r="E64" s="250"/>
      <c r="F64" s="250"/>
      <c r="G64" s="250"/>
      <c r="H64" s="250"/>
      <c r="I64" s="251"/>
      <c r="J64" s="256">
        <f>IFERROR(SUM(J59-J63),0)</f>
        <v>0</v>
      </c>
      <c r="K64" s="255"/>
      <c r="O64" s="45"/>
      <c r="P64" s="45"/>
      <c r="Q64" s="45"/>
      <c r="R64" s="45"/>
      <c r="S64" s="45"/>
      <c r="T64" s="45"/>
      <c r="U64" s="45"/>
      <c r="V64" s="45"/>
      <c r="W64" s="45"/>
    </row>
    <row r="65" spans="1:47" ht="8.25" customHeight="1" thickBot="1">
      <c r="A65" s="9"/>
      <c r="C65" s="128"/>
      <c r="D65" s="75"/>
      <c r="E65" s="129"/>
      <c r="F65" s="129"/>
      <c r="G65" s="129"/>
      <c r="H65" s="112"/>
      <c r="I65" s="130"/>
      <c r="J65" s="131"/>
      <c r="O65" s="45"/>
      <c r="P65" s="45"/>
      <c r="Q65" s="45"/>
      <c r="R65" s="45"/>
      <c r="S65" s="45"/>
      <c r="T65" s="45"/>
      <c r="U65" s="45"/>
      <c r="V65" s="45"/>
      <c r="W65" s="45"/>
    </row>
    <row r="66" spans="1:47" ht="20.100000000000001" customHeight="1" thickBot="1">
      <c r="A66" s="9"/>
      <c r="C66" s="249" t="s">
        <v>76</v>
      </c>
      <c r="D66" s="250"/>
      <c r="E66" s="250"/>
      <c r="F66" s="250"/>
      <c r="G66" s="250"/>
      <c r="H66" s="250"/>
      <c r="I66" s="251"/>
      <c r="J66" s="125" t="str">
        <f>IFERROR(VLOOKUP(CONCATENATE(826,$C$3)*1,'Data for Website 22-23'!$B$3:$CF$107,48,0),"")</f>
        <v/>
      </c>
      <c r="K66" s="126" t="str">
        <f>IFERROR(J66/$J$50,"")</f>
        <v/>
      </c>
      <c r="O66" s="45"/>
      <c r="P66" s="45"/>
      <c r="Q66" s="45"/>
      <c r="R66" s="45"/>
      <c r="S66" s="45"/>
      <c r="T66" s="45"/>
      <c r="U66" s="45"/>
      <c r="V66" s="45"/>
      <c r="W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</row>
    <row r="67" spans="1:47" ht="24.95" customHeight="1">
      <c r="A67" s="9"/>
    </row>
    <row r="68" spans="1:47">
      <c r="A68" s="9"/>
    </row>
    <row r="69" spans="1:47">
      <c r="A69" s="9"/>
    </row>
  </sheetData>
  <sheetProtection algorithmName="SHA-512" hashValue="FQscuXE5ydbbHTWIroAG2zP06H5LlUYlMZx4b4pz0DCEpCK80x+AJBXOi6kdJlbBFJGmuaa/foPZTtM2FFnHVg==" saltValue="qOgDNaUPfmmN7A4eeaKfXg==" spinCount="100000" sheet="1" objects="1" scenarios="1"/>
  <mergeCells count="85">
    <mergeCell ref="J50:K50"/>
    <mergeCell ref="C53:I53"/>
    <mergeCell ref="C54:I54"/>
    <mergeCell ref="C55:I55"/>
    <mergeCell ref="C52:I52"/>
    <mergeCell ref="J52:K52"/>
    <mergeCell ref="C66:I66"/>
    <mergeCell ref="C59:I59"/>
    <mergeCell ref="J59:K59"/>
    <mergeCell ref="C60:I60"/>
    <mergeCell ref="J60:K60"/>
    <mergeCell ref="C61:I61"/>
    <mergeCell ref="J61:K61"/>
    <mergeCell ref="C63:I63"/>
    <mergeCell ref="C64:I64"/>
    <mergeCell ref="J63:K63"/>
    <mergeCell ref="J64:K64"/>
    <mergeCell ref="D38:E38"/>
    <mergeCell ref="H38:J38"/>
    <mergeCell ref="C45:I45"/>
    <mergeCell ref="J45:K45"/>
    <mergeCell ref="C46:I46"/>
    <mergeCell ref="J46:K46"/>
    <mergeCell ref="C44:I44"/>
    <mergeCell ref="C39:I39"/>
    <mergeCell ref="C42:I42"/>
    <mergeCell ref="J42:K42"/>
    <mergeCell ref="J44:K44"/>
    <mergeCell ref="C56:I56"/>
    <mergeCell ref="C57:I57"/>
    <mergeCell ref="C48:I48"/>
    <mergeCell ref="C49:I49"/>
    <mergeCell ref="C50:I50"/>
    <mergeCell ref="X27:Y27"/>
    <mergeCell ref="C34:I34"/>
    <mergeCell ref="C35:I35"/>
    <mergeCell ref="C36:I36"/>
    <mergeCell ref="C37:I37"/>
    <mergeCell ref="C32:I32"/>
    <mergeCell ref="C27:C28"/>
    <mergeCell ref="P27:Q27"/>
    <mergeCell ref="R27:S27"/>
    <mergeCell ref="T27:U27"/>
    <mergeCell ref="V27:W27"/>
    <mergeCell ref="C33:I33"/>
    <mergeCell ref="Z27:AA27"/>
    <mergeCell ref="AB27:AC27"/>
    <mergeCell ref="AD27:AE27"/>
    <mergeCell ref="AF27:AG27"/>
    <mergeCell ref="AH27:AI27"/>
    <mergeCell ref="C24:C25"/>
    <mergeCell ref="C21:C22"/>
    <mergeCell ref="D21:D22"/>
    <mergeCell ref="E21:E22"/>
    <mergeCell ref="F21:F22"/>
    <mergeCell ref="I21:I22"/>
    <mergeCell ref="J21:J22"/>
    <mergeCell ref="E23:F23"/>
    <mergeCell ref="G23:H23"/>
    <mergeCell ref="J23:J28"/>
    <mergeCell ref="G21:G22"/>
    <mergeCell ref="H21:H22"/>
    <mergeCell ref="C13:C20"/>
    <mergeCell ref="J13:J20"/>
    <mergeCell ref="C11:C12"/>
    <mergeCell ref="D11:D12"/>
    <mergeCell ref="E11:E12"/>
    <mergeCell ref="F11:F12"/>
    <mergeCell ref="G11:G12"/>
    <mergeCell ref="H11:H12"/>
    <mergeCell ref="A1:K1"/>
    <mergeCell ref="K11:K12"/>
    <mergeCell ref="D3:G3"/>
    <mergeCell ref="E7:F7"/>
    <mergeCell ref="G7:H7"/>
    <mergeCell ref="E8:F8"/>
    <mergeCell ref="G8:H8"/>
    <mergeCell ref="J8:J10"/>
    <mergeCell ref="E9:F9"/>
    <mergeCell ref="G9:H9"/>
    <mergeCell ref="E10:F10"/>
    <mergeCell ref="G10:H10"/>
    <mergeCell ref="I11:I12"/>
    <mergeCell ref="J11:J12"/>
    <mergeCell ref="C7:C10"/>
  </mergeCells>
  <dataValidations count="1">
    <dataValidation allowBlank="1" showErrorMessage="1" promptTitle="STOP" prompt="Don't enter data her.  Use the drop down" sqref="C3" xr:uid="{00000000-0002-0000-0000-000000000000}"/>
  </dataValidations>
  <pageMargins left="0.23622047244094491" right="0.23622047244094491" top="0.35433070866141736" bottom="0.35433070866141736" header="0.31496062992125984" footer="0.31496062992125984"/>
  <pageSetup paperSize="9" scale="56" orientation="portrait" r:id="rId1"/>
  <ignoredErrors>
    <ignoredError sqref="C7:K7 C11:D12 C8:D8 H8:K8 C9:D9 H9:K9 C10:D10 H10:K10 C21:D23 C13:D13 G13:H13 C14:D14 G14:H14 C15:D15 G15:H15 C16:D16 G16:H16 C17:D17 G17:H17 C18:D18 G18:H18 C19:D19 G19:H19 C20:D20 G20:H20 C29:K32 C24:D24 G24:H24 C25:D25 G25:H25 C26:D26 G26:H26 C27:D27 G27:H27 C28:D28 G28:H28 G11:K12 G21:K22 E28 F27 E25 F24 E21:F23 F10 F9 F8 E11:F12 E10 E13:F17 E8 E9 E26:F26 E24 F25 F28 E27 C60:K61 D59:K59 C58:K58 J13:K13 J14:K14 J15:K15 J16:K16 J17:K17 J18:K18 J19:K19 J20:K20 H23 J23:K23 J24:K24 J25:K25 J26:K26 J27:K27 J28:K28 C40:K43 C33:I33 K33 C34:I34 K34 C35:I35 K35 C36:I36 K36 K37 E38 I38:K38 C39:I39 K39 C46:K48 C45:I45 K45 C50:K52 C49:I49 K49 E19:F20 E18 G38 J44:K44 C56:K57 K53 K54 D55:I55 K5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'Data for Website 22-23'!$CH$3:$CH$107</xm:f>
          </x14:formula1>
          <xm:sqref>D3:G3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H105"/>
  <sheetViews>
    <sheetView topLeftCell="A67" workbookViewId="0">
      <selection activeCell="D106" sqref="D106"/>
    </sheetView>
  </sheetViews>
  <sheetFormatPr defaultRowHeight="12.75"/>
  <cols>
    <col min="1" max="1" width="15.7109375" bestFit="1" customWidth="1"/>
    <col min="2" max="2" width="23.42578125" bestFit="1" customWidth="1"/>
    <col min="5" max="5" width="10.5703125" bestFit="1" customWidth="1"/>
  </cols>
  <sheetData>
    <row r="1" spans="1:8" s="3" customFormat="1">
      <c r="C1" s="4" t="s">
        <v>77</v>
      </c>
      <c r="D1" s="4"/>
      <c r="E1" s="4" t="s">
        <v>78</v>
      </c>
      <c r="F1" s="4"/>
      <c r="H1" s="7" t="s">
        <v>1</v>
      </c>
    </row>
    <row r="2" spans="1:8">
      <c r="H2" t="s">
        <v>79</v>
      </c>
    </row>
    <row r="3" spans="1:8">
      <c r="A3" s="1" t="s">
        <v>80</v>
      </c>
      <c r="B3" s="1" t="s">
        <v>47</v>
      </c>
      <c r="C3" s="2"/>
      <c r="E3" s="2">
        <v>3270.7446194344998</v>
      </c>
      <c r="H3" t="s">
        <v>81</v>
      </c>
    </row>
    <row r="4" spans="1:8">
      <c r="B4" s="1" t="s">
        <v>82</v>
      </c>
      <c r="C4" s="2"/>
      <c r="E4" s="2">
        <v>4611.4630287635</v>
      </c>
      <c r="H4" t="s">
        <v>83</v>
      </c>
    </row>
    <row r="5" spans="1:8">
      <c r="B5" s="1" t="s">
        <v>84</v>
      </c>
      <c r="C5" s="2"/>
      <c r="E5" s="2">
        <v>5197.9993754194993</v>
      </c>
      <c r="H5" t="s">
        <v>85</v>
      </c>
    </row>
    <row r="6" spans="1:8">
      <c r="A6" s="1" t="s">
        <v>86</v>
      </c>
      <c r="B6" s="1" t="s">
        <v>87</v>
      </c>
      <c r="C6" s="2"/>
      <c r="E6" s="155">
        <v>483.46</v>
      </c>
      <c r="H6" t="s">
        <v>88</v>
      </c>
    </row>
    <row r="7" spans="1:8">
      <c r="A7" s="1"/>
      <c r="B7" s="1" t="s">
        <v>89</v>
      </c>
      <c r="C7" s="2"/>
      <c r="E7" s="155">
        <v>483.46</v>
      </c>
      <c r="H7" t="s">
        <v>90</v>
      </c>
    </row>
    <row r="8" spans="1:8">
      <c r="B8" s="1" t="s">
        <v>91</v>
      </c>
      <c r="C8" s="2"/>
      <c r="E8" s="2">
        <v>606.89</v>
      </c>
      <c r="H8" t="s">
        <v>92</v>
      </c>
    </row>
    <row r="9" spans="1:8">
      <c r="B9" s="1" t="s">
        <v>93</v>
      </c>
      <c r="C9" s="2"/>
      <c r="E9" s="2">
        <v>889.76</v>
      </c>
      <c r="H9" t="s">
        <v>94</v>
      </c>
    </row>
    <row r="10" spans="1:8">
      <c r="B10" s="1" t="s">
        <v>95</v>
      </c>
      <c r="C10" s="2"/>
      <c r="E10" s="2">
        <v>226.3</v>
      </c>
      <c r="H10" t="s">
        <v>96</v>
      </c>
    </row>
    <row r="11" spans="1:8">
      <c r="B11" s="1" t="s">
        <v>97</v>
      </c>
      <c r="C11" s="2"/>
      <c r="E11" s="2">
        <v>329.16</v>
      </c>
      <c r="H11" t="s">
        <v>98</v>
      </c>
    </row>
    <row r="12" spans="1:8">
      <c r="B12" s="1" t="s">
        <v>99</v>
      </c>
      <c r="C12" s="2"/>
      <c r="E12" s="2">
        <v>277.73</v>
      </c>
      <c r="H12" t="s">
        <v>100</v>
      </c>
    </row>
    <row r="13" spans="1:8">
      <c r="B13" s="1" t="s">
        <v>101</v>
      </c>
      <c r="C13" s="2"/>
      <c r="E13" s="2">
        <v>437.17</v>
      </c>
      <c r="H13" t="s">
        <v>102</v>
      </c>
    </row>
    <row r="14" spans="1:8">
      <c r="B14" s="1" t="s">
        <v>103</v>
      </c>
      <c r="C14" s="2"/>
      <c r="E14" s="2">
        <v>432.02</v>
      </c>
      <c r="H14" t="s">
        <v>104</v>
      </c>
    </row>
    <row r="15" spans="1:8">
      <c r="B15" s="1" t="s">
        <v>105</v>
      </c>
      <c r="C15" s="2"/>
      <c r="E15" s="2">
        <v>612.03</v>
      </c>
      <c r="H15" t="s">
        <v>106</v>
      </c>
    </row>
    <row r="16" spans="1:8">
      <c r="B16" s="1" t="s">
        <v>107</v>
      </c>
      <c r="C16" s="2"/>
      <c r="E16" s="2">
        <v>473.17</v>
      </c>
      <c r="H16" t="s">
        <v>108</v>
      </c>
    </row>
    <row r="17" spans="2:8">
      <c r="B17" s="1" t="s">
        <v>109</v>
      </c>
      <c r="C17" s="2"/>
      <c r="E17" s="2">
        <v>668.61</v>
      </c>
      <c r="H17" t="s">
        <v>110</v>
      </c>
    </row>
    <row r="18" spans="2:8">
      <c r="B18" s="1" t="s">
        <v>111</v>
      </c>
      <c r="C18" s="2"/>
      <c r="E18" s="2">
        <v>504.03</v>
      </c>
      <c r="H18" t="s">
        <v>112</v>
      </c>
    </row>
    <row r="19" spans="2:8">
      <c r="B19" s="1" t="s">
        <v>113</v>
      </c>
      <c r="C19" s="2"/>
      <c r="E19" s="2">
        <v>720.04</v>
      </c>
      <c r="H19" t="s">
        <v>114</v>
      </c>
    </row>
    <row r="20" spans="2:8">
      <c r="B20" s="1" t="s">
        <v>115</v>
      </c>
      <c r="C20" s="2"/>
      <c r="E20" s="2">
        <v>658.32</v>
      </c>
      <c r="H20" t="s">
        <v>116</v>
      </c>
    </row>
    <row r="21" spans="2:8">
      <c r="B21" s="1" t="s">
        <v>117</v>
      </c>
      <c r="C21" s="2"/>
      <c r="E21" s="2">
        <v>915.48</v>
      </c>
      <c r="H21" t="s">
        <v>118</v>
      </c>
    </row>
    <row r="22" spans="2:8">
      <c r="B22" s="1" t="s">
        <v>119</v>
      </c>
      <c r="C22" s="2"/>
      <c r="D22" s="2"/>
      <c r="E22" s="2">
        <v>581.17999999999995</v>
      </c>
      <c r="H22" t="s">
        <v>120</v>
      </c>
    </row>
    <row r="23" spans="2:8">
      <c r="B23" s="1" t="s">
        <v>121</v>
      </c>
      <c r="C23" s="2"/>
      <c r="D23" s="2"/>
      <c r="E23" s="2">
        <v>1573.8</v>
      </c>
      <c r="H23" t="s">
        <v>122</v>
      </c>
    </row>
    <row r="24" spans="2:8">
      <c r="B24" s="1" t="s">
        <v>123</v>
      </c>
      <c r="C24" s="2"/>
      <c r="D24" s="2"/>
      <c r="E24" s="2">
        <v>951.48</v>
      </c>
      <c r="H24" t="s">
        <v>124</v>
      </c>
    </row>
    <row r="25" spans="2:8">
      <c r="B25" s="1" t="s">
        <v>125</v>
      </c>
      <c r="C25" s="2"/>
      <c r="D25" s="2"/>
      <c r="E25" s="2">
        <v>1368.08</v>
      </c>
      <c r="H25" t="s">
        <v>126</v>
      </c>
    </row>
    <row r="26" spans="2:8">
      <c r="B26" s="1" t="s">
        <v>127</v>
      </c>
      <c r="C26" s="2"/>
      <c r="D26" s="2"/>
      <c r="E26" s="2">
        <v>1162.3499999999999</v>
      </c>
      <c r="H26" t="s">
        <v>128</v>
      </c>
    </row>
    <row r="27" spans="2:8">
      <c r="B27" s="1" t="s">
        <v>129</v>
      </c>
      <c r="C27" s="2"/>
      <c r="D27" s="2"/>
      <c r="E27" s="2">
        <v>1758.96</v>
      </c>
      <c r="H27" t="s">
        <v>130</v>
      </c>
    </row>
    <row r="28" spans="2:8">
      <c r="C28" s="2"/>
      <c r="D28" s="2"/>
      <c r="E28" s="2"/>
      <c r="H28" t="s">
        <v>131</v>
      </c>
    </row>
    <row r="29" spans="2:8">
      <c r="H29" t="s">
        <v>132</v>
      </c>
    </row>
    <row r="30" spans="2:8">
      <c r="H30" t="s">
        <v>133</v>
      </c>
    </row>
    <row r="31" spans="2:8">
      <c r="H31" t="s">
        <v>134</v>
      </c>
    </row>
    <row r="32" spans="2:8">
      <c r="H32" t="s">
        <v>135</v>
      </c>
    </row>
    <row r="33" spans="8:8">
      <c r="H33" t="s">
        <v>136</v>
      </c>
    </row>
    <row r="34" spans="8:8">
      <c r="H34" t="s">
        <v>137</v>
      </c>
    </row>
    <row r="35" spans="8:8">
      <c r="H35" t="s">
        <v>138</v>
      </c>
    </row>
    <row r="36" spans="8:8">
      <c r="H36" t="s">
        <v>139</v>
      </c>
    </row>
    <row r="37" spans="8:8">
      <c r="H37" t="s">
        <v>140</v>
      </c>
    </row>
    <row r="38" spans="8:8">
      <c r="H38" t="s">
        <v>141</v>
      </c>
    </row>
    <row r="39" spans="8:8">
      <c r="H39" t="s">
        <v>142</v>
      </c>
    </row>
    <row r="40" spans="8:8">
      <c r="H40" t="s">
        <v>143</v>
      </c>
    </row>
    <row r="41" spans="8:8">
      <c r="H41" t="s">
        <v>144</v>
      </c>
    </row>
    <row r="42" spans="8:8">
      <c r="H42" t="s">
        <v>145</v>
      </c>
    </row>
    <row r="43" spans="8:8">
      <c r="H43" t="s">
        <v>146</v>
      </c>
    </row>
    <row r="44" spans="8:8">
      <c r="H44" t="s">
        <v>147</v>
      </c>
    </row>
    <row r="45" spans="8:8">
      <c r="H45" t="s">
        <v>148</v>
      </c>
    </row>
    <row r="46" spans="8:8">
      <c r="H46" t="s">
        <v>149</v>
      </c>
    </row>
    <row r="47" spans="8:8">
      <c r="H47" t="s">
        <v>150</v>
      </c>
    </row>
    <row r="48" spans="8:8">
      <c r="H48" t="s">
        <v>151</v>
      </c>
    </row>
    <row r="49" spans="8:8">
      <c r="H49" t="s">
        <v>152</v>
      </c>
    </row>
    <row r="50" spans="8:8">
      <c r="H50" t="s">
        <v>153</v>
      </c>
    </row>
    <row r="51" spans="8:8">
      <c r="H51" t="s">
        <v>154</v>
      </c>
    </row>
    <row r="52" spans="8:8">
      <c r="H52" t="s">
        <v>155</v>
      </c>
    </row>
    <row r="53" spans="8:8">
      <c r="H53" t="s">
        <v>156</v>
      </c>
    </row>
    <row r="54" spans="8:8">
      <c r="H54" t="s">
        <v>157</v>
      </c>
    </row>
    <row r="55" spans="8:8">
      <c r="H55" t="s">
        <v>158</v>
      </c>
    </row>
    <row r="56" spans="8:8">
      <c r="H56" t="s">
        <v>159</v>
      </c>
    </row>
    <row r="57" spans="8:8">
      <c r="H57" t="s">
        <v>160</v>
      </c>
    </row>
    <row r="58" spans="8:8">
      <c r="H58" t="s">
        <v>161</v>
      </c>
    </row>
    <row r="59" spans="8:8">
      <c r="H59" t="s">
        <v>162</v>
      </c>
    </row>
    <row r="60" spans="8:8">
      <c r="H60" t="s">
        <v>163</v>
      </c>
    </row>
    <row r="61" spans="8:8">
      <c r="H61" t="s">
        <v>164</v>
      </c>
    </row>
    <row r="62" spans="8:8">
      <c r="H62" t="s">
        <v>165</v>
      </c>
    </row>
    <row r="63" spans="8:8">
      <c r="H63" t="s">
        <v>166</v>
      </c>
    </row>
    <row r="64" spans="8:8">
      <c r="H64" t="s">
        <v>167</v>
      </c>
    </row>
    <row r="65" spans="8:8">
      <c r="H65" t="s">
        <v>168</v>
      </c>
    </row>
    <row r="66" spans="8:8">
      <c r="H66" t="s">
        <v>169</v>
      </c>
    </row>
    <row r="67" spans="8:8">
      <c r="H67" t="s">
        <v>170</v>
      </c>
    </row>
    <row r="68" spans="8:8">
      <c r="H68" t="s">
        <v>171</v>
      </c>
    </row>
    <row r="69" spans="8:8">
      <c r="H69" t="s">
        <v>172</v>
      </c>
    </row>
    <row r="70" spans="8:8">
      <c r="H70" t="s">
        <v>173</v>
      </c>
    </row>
    <row r="71" spans="8:8">
      <c r="H71" t="s">
        <v>174</v>
      </c>
    </row>
    <row r="72" spans="8:8">
      <c r="H72" t="s">
        <v>175</v>
      </c>
    </row>
    <row r="73" spans="8:8">
      <c r="H73" t="s">
        <v>176</v>
      </c>
    </row>
    <row r="74" spans="8:8">
      <c r="H74" t="s">
        <v>177</v>
      </c>
    </row>
    <row r="75" spans="8:8">
      <c r="H75" t="s">
        <v>178</v>
      </c>
    </row>
    <row r="76" spans="8:8">
      <c r="H76" t="s">
        <v>179</v>
      </c>
    </row>
    <row r="77" spans="8:8">
      <c r="H77" t="s">
        <v>180</v>
      </c>
    </row>
    <row r="78" spans="8:8">
      <c r="H78" t="s">
        <v>181</v>
      </c>
    </row>
    <row r="79" spans="8:8">
      <c r="H79" t="s">
        <v>182</v>
      </c>
    </row>
    <row r="80" spans="8:8">
      <c r="H80" t="s">
        <v>183</v>
      </c>
    </row>
    <row r="81" spans="8:8">
      <c r="H81" t="s">
        <v>184</v>
      </c>
    </row>
    <row r="82" spans="8:8">
      <c r="H82" t="s">
        <v>185</v>
      </c>
    </row>
    <row r="83" spans="8:8">
      <c r="H83" t="s">
        <v>186</v>
      </c>
    </row>
    <row r="84" spans="8:8">
      <c r="H84" t="s">
        <v>187</v>
      </c>
    </row>
    <row r="85" spans="8:8">
      <c r="H85" t="s">
        <v>188</v>
      </c>
    </row>
    <row r="86" spans="8:8">
      <c r="H86" t="s">
        <v>189</v>
      </c>
    </row>
    <row r="87" spans="8:8">
      <c r="H87" t="s">
        <v>190</v>
      </c>
    </row>
    <row r="88" spans="8:8">
      <c r="H88" t="s">
        <v>191</v>
      </c>
    </row>
    <row r="89" spans="8:8">
      <c r="H89" t="s">
        <v>192</v>
      </c>
    </row>
    <row r="90" spans="8:8">
      <c r="H90" t="s">
        <v>193</v>
      </c>
    </row>
    <row r="91" spans="8:8">
      <c r="H91" t="s">
        <v>194</v>
      </c>
    </row>
    <row r="92" spans="8:8">
      <c r="H92" t="s">
        <v>195</v>
      </c>
    </row>
    <row r="93" spans="8:8">
      <c r="H93" t="s">
        <v>196</v>
      </c>
    </row>
    <row r="94" spans="8:8">
      <c r="H94" t="s">
        <v>197</v>
      </c>
    </row>
    <row r="95" spans="8:8">
      <c r="H95" t="s">
        <v>198</v>
      </c>
    </row>
    <row r="96" spans="8:8">
      <c r="H96" t="s">
        <v>199</v>
      </c>
    </row>
    <row r="97" spans="8:8">
      <c r="H97" t="s">
        <v>200</v>
      </c>
    </row>
    <row r="98" spans="8:8">
      <c r="H98" t="s">
        <v>201</v>
      </c>
    </row>
    <row r="99" spans="8:8">
      <c r="H99" t="s">
        <v>202</v>
      </c>
    </row>
    <row r="100" spans="8:8">
      <c r="H100" t="s">
        <v>203</v>
      </c>
    </row>
    <row r="101" spans="8:8">
      <c r="H101" s="7" t="s">
        <v>204</v>
      </c>
    </row>
    <row r="102" spans="8:8">
      <c r="H102" t="s">
        <v>205</v>
      </c>
    </row>
    <row r="103" spans="8:8">
      <c r="H103" t="s">
        <v>206</v>
      </c>
    </row>
    <row r="104" spans="8:8">
      <c r="H104" t="s">
        <v>207</v>
      </c>
    </row>
    <row r="105" spans="8:8">
      <c r="H105" t="s">
        <v>208</v>
      </c>
    </row>
  </sheetData>
  <sheetProtection algorithmName="SHA-512" hashValue="TU6FMcumlItZVOCZc6A/Yma1wlIKMT+5i2CVUbuFC5wDytCnOY80DxjZ/7BzLVjy7sk6Ikp7cyrnWMlxEzX2Lg==" saltValue="Xf2hDkD0j/MsEZqe5wYeQA==" spinCount="100000" sheet="1" objects="1" scenarios="1"/>
  <sortState xmlns:xlrd2="http://schemas.microsoft.com/office/spreadsheetml/2017/richdata2" ref="H2:H103">
    <sortCondition ref="H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8873-286C-410A-92BA-4447D563F112}">
  <sheetPr>
    <tabColor theme="9" tint="0.39997558519241921"/>
  </sheetPr>
  <dimension ref="A1:CK108"/>
  <sheetViews>
    <sheetView workbookViewId="0">
      <pane xSplit="3" ySplit="2" topLeftCell="BR67" activePane="bottomRight" state="frozen"/>
      <selection pane="bottomRight" activeCell="CI95" sqref="CI95"/>
      <selection pane="bottomLeft" sqref="A1:XFD1048576"/>
      <selection pane="topRight" sqref="A1:XFD1048576"/>
    </sheetView>
  </sheetViews>
  <sheetFormatPr defaultRowHeight="12.75"/>
  <cols>
    <col min="1" max="2" width="9.140625" style="132"/>
    <col min="3" max="3" width="43.7109375" style="132" bestFit="1" customWidth="1"/>
    <col min="4" max="4" width="35.28515625" style="132" customWidth="1"/>
    <col min="5" max="5" width="42.42578125" style="132" customWidth="1"/>
    <col min="6" max="6" width="44.85546875" style="132" customWidth="1"/>
    <col min="7" max="9" width="12.7109375" style="132" customWidth="1"/>
    <col min="10" max="12" width="11.7109375" style="132" customWidth="1"/>
    <col min="13" max="13" width="13.28515625" style="132" customWidth="1"/>
    <col min="14" max="25" width="10.42578125" style="132" customWidth="1"/>
    <col min="26" max="26" width="11.7109375" style="132" customWidth="1"/>
    <col min="27" max="27" width="10.140625" style="132" customWidth="1"/>
    <col min="28" max="28" width="6.85546875" style="132" customWidth="1"/>
    <col min="29" max="30" width="11.7109375" style="132" customWidth="1"/>
    <col min="31" max="31" width="10.140625" style="132" customWidth="1"/>
    <col min="32" max="32" width="9.7109375" style="132" customWidth="1"/>
    <col min="33" max="33" width="12.7109375" style="132" customWidth="1"/>
    <col min="34" max="34" width="10.140625" style="132" customWidth="1"/>
    <col min="35" max="35" width="9.140625" style="132" customWidth="1"/>
    <col min="36" max="36" width="10.140625" style="132" customWidth="1"/>
    <col min="37" max="37" width="11.7109375" style="132" customWidth="1"/>
    <col min="38" max="45" width="9.140625" style="132" customWidth="1"/>
    <col min="46" max="46" width="13.85546875" style="132" customWidth="1"/>
    <col min="47" max="49" width="12.7109375" style="132" customWidth="1"/>
    <col min="50" max="50" width="13.85546875" style="132" customWidth="1"/>
    <col min="51" max="51" width="19.5703125" style="132" customWidth="1"/>
    <col min="52" max="52" width="14" style="132" customWidth="1"/>
    <col min="53" max="53" width="13.85546875" style="132" customWidth="1"/>
    <col min="54" max="54" width="19.28515625" style="132" customWidth="1"/>
    <col min="55" max="55" width="20.28515625" style="132" customWidth="1"/>
    <col min="56" max="56" width="15.85546875" style="132" customWidth="1"/>
    <col min="57" max="57" width="13.85546875" style="132" customWidth="1"/>
    <col min="58" max="58" width="13.7109375" style="132" customWidth="1"/>
    <col min="59" max="59" width="15.140625" style="132" customWidth="1"/>
    <col min="60" max="60" width="14.140625" style="132" customWidth="1"/>
    <col min="61" max="61" width="13.85546875" style="132" customWidth="1"/>
    <col min="62" max="63" width="11.28515625" style="132" customWidth="1"/>
    <col min="64" max="64" width="9.7109375" style="132" customWidth="1"/>
    <col min="65" max="65" width="10.85546875" style="132" customWidth="1"/>
    <col min="66" max="66" width="11.140625" style="132" customWidth="1"/>
    <col min="67" max="67" width="13.85546875" style="132" customWidth="1"/>
    <col min="68" max="68" width="17.42578125" style="132" customWidth="1"/>
    <col min="69" max="69" width="23.140625" style="132" customWidth="1"/>
    <col min="70" max="70" width="10.5703125" style="132" customWidth="1"/>
    <col min="71" max="71" width="9.7109375" style="132" customWidth="1"/>
    <col min="72" max="72" width="10.7109375" style="132" customWidth="1"/>
    <col min="73" max="73" width="13.85546875" style="132" customWidth="1"/>
    <col min="74" max="74" width="11.5703125" style="132" customWidth="1"/>
    <col min="75" max="75" width="15.140625" style="132" customWidth="1"/>
    <col min="76" max="76" width="9.140625" style="132" customWidth="1"/>
    <col min="77" max="77" width="11.7109375" style="132" bestFit="1" customWidth="1"/>
    <col min="78" max="85" width="9.140625" style="132" customWidth="1"/>
    <col min="86" max="86" width="43.7109375" style="132" customWidth="1"/>
    <col min="87" max="87" width="9.140625" style="132" customWidth="1"/>
    <col min="88" max="88" width="11.28515625" style="132" customWidth="1"/>
    <col min="89" max="89" width="11.5703125" style="132" bestFit="1" customWidth="1"/>
    <col min="90" max="16384" width="9.140625" style="132"/>
  </cols>
  <sheetData>
    <row r="1" spans="1:89">
      <c r="B1" s="132">
        <v>1</v>
      </c>
      <c r="C1" s="132">
        <v>2</v>
      </c>
      <c r="D1" s="132">
        <v>3</v>
      </c>
      <c r="E1" s="132">
        <v>4</v>
      </c>
      <c r="F1" s="132">
        <v>5</v>
      </c>
      <c r="G1" s="132">
        <v>6</v>
      </c>
      <c r="H1" s="132">
        <v>7</v>
      </c>
      <c r="I1" s="132">
        <v>8</v>
      </c>
      <c r="J1" s="132">
        <v>9</v>
      </c>
      <c r="K1" s="132">
        <v>10</v>
      </c>
      <c r="L1" s="132">
        <v>11</v>
      </c>
      <c r="M1" s="132">
        <v>12</v>
      </c>
      <c r="N1" s="132">
        <v>13</v>
      </c>
      <c r="O1" s="132">
        <v>14</v>
      </c>
      <c r="P1" s="132">
        <v>15</v>
      </c>
      <c r="Q1" s="132">
        <v>16</v>
      </c>
      <c r="R1" s="132">
        <v>17</v>
      </c>
      <c r="S1" s="132">
        <v>18</v>
      </c>
      <c r="T1" s="132">
        <v>19</v>
      </c>
      <c r="U1" s="132">
        <v>20</v>
      </c>
      <c r="V1" s="132">
        <v>21</v>
      </c>
      <c r="W1" s="132">
        <v>22</v>
      </c>
      <c r="X1" s="132">
        <v>23</v>
      </c>
      <c r="Y1" s="132">
        <v>24</v>
      </c>
      <c r="Z1" s="132">
        <v>25</v>
      </c>
      <c r="AA1" s="132">
        <v>26</v>
      </c>
      <c r="AB1" s="132">
        <v>27</v>
      </c>
      <c r="AC1" s="132">
        <v>28</v>
      </c>
      <c r="AD1" s="132">
        <v>29</v>
      </c>
      <c r="AE1" s="132">
        <v>30</v>
      </c>
      <c r="AF1" s="132">
        <v>31</v>
      </c>
      <c r="AG1" s="132">
        <v>32</v>
      </c>
      <c r="AH1" s="132">
        <v>33</v>
      </c>
      <c r="AI1" s="132">
        <v>34</v>
      </c>
      <c r="AJ1" s="132">
        <v>35</v>
      </c>
      <c r="AK1" s="132">
        <v>36</v>
      </c>
      <c r="AL1" s="132">
        <v>37</v>
      </c>
      <c r="AM1" s="132">
        <v>38</v>
      </c>
      <c r="AN1" s="132">
        <v>39</v>
      </c>
      <c r="AO1" s="132">
        <v>40</v>
      </c>
      <c r="AP1" s="132">
        <v>41</v>
      </c>
      <c r="AQ1" s="132">
        <v>42</v>
      </c>
      <c r="AR1" s="132">
        <v>43</v>
      </c>
      <c r="AS1" s="132">
        <v>44</v>
      </c>
      <c r="AT1" s="132">
        <v>45</v>
      </c>
      <c r="AU1" s="132">
        <v>46</v>
      </c>
      <c r="AV1" s="132">
        <v>47</v>
      </c>
      <c r="AW1" s="132">
        <v>48</v>
      </c>
      <c r="AX1" s="132">
        <v>49</v>
      </c>
      <c r="AY1" s="132">
        <v>50</v>
      </c>
      <c r="AZ1" s="132">
        <v>51</v>
      </c>
      <c r="BA1" s="132">
        <v>52</v>
      </c>
      <c r="BB1" s="132">
        <v>53</v>
      </c>
      <c r="BC1" s="132">
        <v>54</v>
      </c>
      <c r="BD1" s="132">
        <v>55</v>
      </c>
      <c r="BE1" s="132">
        <v>56</v>
      </c>
      <c r="BF1" s="132">
        <v>57</v>
      </c>
      <c r="BG1" s="132">
        <v>58</v>
      </c>
      <c r="BH1" s="132">
        <v>59</v>
      </c>
      <c r="BI1" s="132">
        <v>60</v>
      </c>
      <c r="BJ1" s="132">
        <v>61</v>
      </c>
      <c r="BK1" s="132">
        <v>62</v>
      </c>
      <c r="BL1" s="132">
        <v>63</v>
      </c>
      <c r="BM1" s="132">
        <v>64</v>
      </c>
      <c r="BN1" s="132">
        <v>65</v>
      </c>
      <c r="BO1" s="132">
        <v>66</v>
      </c>
      <c r="BP1" s="132">
        <v>67</v>
      </c>
      <c r="BQ1" s="132">
        <v>68</v>
      </c>
      <c r="BR1" s="132">
        <v>69</v>
      </c>
      <c r="BS1" s="132">
        <v>70</v>
      </c>
      <c r="BT1" s="132">
        <v>71</v>
      </c>
      <c r="BU1" s="132">
        <v>72</v>
      </c>
      <c r="BV1" s="132">
        <v>73</v>
      </c>
      <c r="BW1" s="132">
        <v>74</v>
      </c>
      <c r="BX1" s="132">
        <v>75</v>
      </c>
      <c r="BY1" s="132">
        <v>76</v>
      </c>
      <c r="BZ1" s="132">
        <v>77</v>
      </c>
      <c r="CA1" s="132">
        <v>78</v>
      </c>
      <c r="CB1" s="132">
        <v>79</v>
      </c>
      <c r="CC1" s="132">
        <v>80</v>
      </c>
      <c r="CD1" s="132">
        <v>81</v>
      </c>
      <c r="CE1" s="132">
        <v>82</v>
      </c>
      <c r="CF1" s="132">
        <v>83</v>
      </c>
    </row>
    <row r="2" spans="1:89" s="133" customFormat="1" ht="63.75" customHeight="1">
      <c r="A2" s="133" t="s">
        <v>209</v>
      </c>
      <c r="B2" s="133" t="s">
        <v>210</v>
      </c>
      <c r="C2" s="133" t="s">
        <v>211</v>
      </c>
      <c r="D2" s="133" t="s">
        <v>212</v>
      </c>
      <c r="E2" s="133" t="s">
        <v>213</v>
      </c>
      <c r="F2" s="133" t="s">
        <v>214</v>
      </c>
      <c r="G2" s="133" t="s">
        <v>215</v>
      </c>
      <c r="H2" s="133" t="s">
        <v>216</v>
      </c>
      <c r="I2" s="133" t="s">
        <v>217</v>
      </c>
      <c r="J2" s="133" t="s">
        <v>218</v>
      </c>
      <c r="K2" s="133" t="s">
        <v>219</v>
      </c>
      <c r="L2" s="133" t="s">
        <v>220</v>
      </c>
      <c r="M2" s="133" t="s">
        <v>221</v>
      </c>
      <c r="N2" s="133" t="s">
        <v>222</v>
      </c>
      <c r="O2" s="133" t="s">
        <v>223</v>
      </c>
      <c r="P2" s="133" t="s">
        <v>224</v>
      </c>
      <c r="Q2" s="133" t="s">
        <v>225</v>
      </c>
      <c r="R2" s="133" t="s">
        <v>226</v>
      </c>
      <c r="S2" s="133" t="s">
        <v>227</v>
      </c>
      <c r="T2" s="133" t="s">
        <v>228</v>
      </c>
      <c r="U2" s="133" t="s">
        <v>229</v>
      </c>
      <c r="V2" s="133" t="s">
        <v>230</v>
      </c>
      <c r="W2" s="133" t="s">
        <v>231</v>
      </c>
      <c r="X2" s="133" t="s">
        <v>232</v>
      </c>
      <c r="Y2" s="133" t="s">
        <v>233</v>
      </c>
      <c r="Z2" s="133" t="s">
        <v>234</v>
      </c>
      <c r="AA2" s="133" t="s">
        <v>235</v>
      </c>
      <c r="AB2" s="133" t="s">
        <v>236</v>
      </c>
      <c r="AC2" s="133" t="s">
        <v>237</v>
      </c>
      <c r="AD2" s="133" t="s">
        <v>238</v>
      </c>
      <c r="AE2" s="133" t="s">
        <v>239</v>
      </c>
      <c r="AF2" s="133" t="s">
        <v>240</v>
      </c>
      <c r="AG2" s="133" t="s">
        <v>241</v>
      </c>
      <c r="AH2" s="133" t="s">
        <v>242</v>
      </c>
      <c r="AI2" s="133" t="s">
        <v>243</v>
      </c>
      <c r="AJ2" s="133" t="s">
        <v>244</v>
      </c>
      <c r="AK2" s="133" t="s">
        <v>245</v>
      </c>
      <c r="AL2" s="133" t="s">
        <v>246</v>
      </c>
      <c r="AM2" s="133" t="s">
        <v>247</v>
      </c>
      <c r="AN2" s="133" t="s">
        <v>248</v>
      </c>
      <c r="AO2" s="133" t="s">
        <v>249</v>
      </c>
      <c r="AP2" s="133" t="s">
        <v>250</v>
      </c>
      <c r="AQ2" s="133" t="s">
        <v>251</v>
      </c>
      <c r="AR2" s="133" t="s">
        <v>252</v>
      </c>
      <c r="AS2" s="133" t="s">
        <v>253</v>
      </c>
      <c r="AT2" s="133" t="s">
        <v>254</v>
      </c>
      <c r="AU2" s="133" t="s">
        <v>255</v>
      </c>
      <c r="AV2" s="133" t="s">
        <v>256</v>
      </c>
      <c r="AW2" s="133" t="s">
        <v>257</v>
      </c>
      <c r="AX2" s="133" t="s">
        <v>258</v>
      </c>
      <c r="AY2" s="133" t="s">
        <v>259</v>
      </c>
      <c r="AZ2" s="133" t="s">
        <v>260</v>
      </c>
      <c r="BA2" s="133" t="s">
        <v>261</v>
      </c>
      <c r="BB2" s="133" t="s">
        <v>262</v>
      </c>
      <c r="BC2" s="133" t="s">
        <v>263</v>
      </c>
      <c r="BD2" s="133" t="s">
        <v>264</v>
      </c>
      <c r="BE2" s="133" t="s">
        <v>265</v>
      </c>
      <c r="BF2" s="133" t="s">
        <v>266</v>
      </c>
      <c r="BG2" s="133" t="s">
        <v>267</v>
      </c>
      <c r="BH2" s="133" t="s">
        <v>268</v>
      </c>
      <c r="BI2" s="133" t="s">
        <v>269</v>
      </c>
      <c r="BJ2" s="133" t="s">
        <v>270</v>
      </c>
      <c r="BK2" s="133" t="s">
        <v>271</v>
      </c>
      <c r="BL2" s="133" t="s">
        <v>272</v>
      </c>
      <c r="BM2" s="133" t="s">
        <v>273</v>
      </c>
      <c r="BN2" s="133" t="s">
        <v>274</v>
      </c>
      <c r="BO2" s="133" t="s">
        <v>275</v>
      </c>
      <c r="BP2" s="133" t="s">
        <v>276</v>
      </c>
      <c r="BQ2" s="133" t="s">
        <v>277</v>
      </c>
      <c r="BR2" s="133" t="s">
        <v>278</v>
      </c>
      <c r="BS2" s="133" t="s">
        <v>279</v>
      </c>
      <c r="BT2" s="133" t="s">
        <v>280</v>
      </c>
      <c r="BU2" s="133" t="s">
        <v>281</v>
      </c>
      <c r="BV2" s="133" t="s">
        <v>71</v>
      </c>
      <c r="BW2" s="133" t="s">
        <v>282</v>
      </c>
      <c r="BY2" s="5" t="s">
        <v>283</v>
      </c>
      <c r="BZ2" s="5" t="s">
        <v>284</v>
      </c>
      <c r="CA2" s="5" t="s">
        <v>82</v>
      </c>
      <c r="CB2" s="5" t="s">
        <v>84</v>
      </c>
      <c r="CD2" s="133" t="s">
        <v>285</v>
      </c>
    </row>
    <row r="3" spans="1:89">
      <c r="A3" s="132" t="s">
        <v>286</v>
      </c>
      <c r="B3" s="132">
        <v>8261001</v>
      </c>
      <c r="C3" s="132" t="s">
        <v>287</v>
      </c>
      <c r="D3" s="134">
        <f>SUM(D4:D107)</f>
        <v>44668.75</v>
      </c>
      <c r="E3" s="134">
        <f>SUM(E4:E107)</f>
        <v>26746.25</v>
      </c>
      <c r="F3" s="134">
        <f>SUM(F4:F107)</f>
        <v>17922.5</v>
      </c>
      <c r="G3" s="134">
        <f t="shared" ref="G3:AY3" si="0">SUM(G4:G107)</f>
        <v>87480153.277549982</v>
      </c>
      <c r="H3" s="134">
        <f t="shared" si="0"/>
        <v>52596041.574562103</v>
      </c>
      <c r="I3" s="134">
        <f t="shared" si="0"/>
        <v>33875361.929608874</v>
      </c>
      <c r="J3" s="134">
        <f t="shared" si="0"/>
        <v>2676776.4575762902</v>
      </c>
      <c r="K3" s="134">
        <f t="shared" si="0"/>
        <v>1686278.3556184939</v>
      </c>
      <c r="L3" s="134">
        <f t="shared" si="0"/>
        <v>3547738.5838640486</v>
      </c>
      <c r="M3" s="134">
        <f t="shared" si="0"/>
        <v>4033801.8657241878</v>
      </c>
      <c r="N3" s="134">
        <f t="shared" si="0"/>
        <v>606961.04053591215</v>
      </c>
      <c r="O3" s="134">
        <f t="shared" si="0"/>
        <v>739087.08160320681</v>
      </c>
      <c r="P3" s="134">
        <f t="shared" si="0"/>
        <v>593955.25140757929</v>
      </c>
      <c r="Q3" s="134">
        <f t="shared" si="0"/>
        <v>379796.38518265309</v>
      </c>
      <c r="R3" s="134">
        <f t="shared" si="0"/>
        <v>332460.99591010675</v>
      </c>
      <c r="S3" s="134">
        <f t="shared" si="0"/>
        <v>189312.76514937685</v>
      </c>
      <c r="T3" s="134">
        <f t="shared" si="0"/>
        <v>618423.3440618962</v>
      </c>
      <c r="U3" s="134">
        <f t="shared" si="0"/>
        <v>811918.88536947069</v>
      </c>
      <c r="V3" s="134">
        <f t="shared" si="0"/>
        <v>544245.60638674931</v>
      </c>
      <c r="W3" s="134">
        <f t="shared" si="0"/>
        <v>427134.90305728419</v>
      </c>
      <c r="X3" s="134">
        <f t="shared" si="0"/>
        <v>351670.12472134299</v>
      </c>
      <c r="Y3" s="134">
        <f t="shared" si="0"/>
        <v>197252.94688388822</v>
      </c>
      <c r="Z3" s="134">
        <f t="shared" si="0"/>
        <v>2686504.5424258225</v>
      </c>
      <c r="AA3" s="134">
        <f t="shared" si="0"/>
        <v>956535.29296912497</v>
      </c>
      <c r="AB3" s="134">
        <f t="shared" si="0"/>
        <v>0</v>
      </c>
      <c r="AC3" s="134">
        <f t="shared" si="0"/>
        <v>8150534.4666751111</v>
      </c>
      <c r="AD3" s="134">
        <f t="shared" si="0"/>
        <v>7056628.1418258697</v>
      </c>
      <c r="AE3" s="134">
        <f t="shared" si="0"/>
        <v>446720.81213453197</v>
      </c>
      <c r="AF3" s="134">
        <f t="shared" si="0"/>
        <v>130119.45718076901</v>
      </c>
      <c r="AG3" s="134">
        <f t="shared" si="0"/>
        <v>12564658.333333334</v>
      </c>
      <c r="AH3" s="134">
        <f t="shared" si="0"/>
        <v>151117.54257528557</v>
      </c>
      <c r="AI3" s="134">
        <f t="shared" si="0"/>
        <v>0</v>
      </c>
      <c r="AJ3" s="134">
        <f t="shared" si="0"/>
        <v>515525</v>
      </c>
      <c r="AK3" s="134">
        <f t="shared" si="0"/>
        <v>2666300.2400000002</v>
      </c>
      <c r="AL3" s="134">
        <f t="shared" si="0"/>
        <v>0</v>
      </c>
      <c r="AM3" s="134">
        <f t="shared" si="0"/>
        <v>0</v>
      </c>
      <c r="AN3" s="134">
        <f t="shared" si="0"/>
        <v>0</v>
      </c>
      <c r="AO3" s="134">
        <f t="shared" si="0"/>
        <v>0</v>
      </c>
      <c r="AP3" s="134">
        <f t="shared" si="0"/>
        <v>0</v>
      </c>
      <c r="AQ3" s="134">
        <f t="shared" si="0"/>
        <v>0</v>
      </c>
      <c r="AR3" s="134">
        <f t="shared" si="0"/>
        <v>0</v>
      </c>
      <c r="AS3" s="134">
        <f t="shared" si="0"/>
        <v>0</v>
      </c>
      <c r="AT3" s="134">
        <f t="shared" si="0"/>
        <v>173951556.78172094</v>
      </c>
      <c r="AU3" s="134">
        <f t="shared" si="0"/>
        <v>37163857.306263715</v>
      </c>
      <c r="AV3" s="134">
        <f t="shared" si="0"/>
        <v>15897601.115908619</v>
      </c>
      <c r="AW3" s="134">
        <f t="shared" si="0"/>
        <v>19951380.710855365</v>
      </c>
      <c r="AX3" s="134">
        <f t="shared" si="0"/>
        <v>227013015.2038933</v>
      </c>
      <c r="AY3" s="134">
        <f t="shared" si="0"/>
        <v>223831189.96389318</v>
      </c>
      <c r="AZ3" s="134"/>
      <c r="BA3" s="134"/>
      <c r="BB3" s="134">
        <f t="shared" ref="BB3:BG3" si="1">SUM(BB4:BB107)</f>
        <v>2496713.6117805531</v>
      </c>
      <c r="BC3" s="134">
        <f t="shared" si="1"/>
        <v>109414.00485034287</v>
      </c>
      <c r="BD3" s="134">
        <f t="shared" si="1"/>
        <v>229619142.82052416</v>
      </c>
      <c r="BE3" s="134">
        <f t="shared" si="1"/>
        <v>123549406.09542479</v>
      </c>
      <c r="BF3" s="134">
        <f t="shared" si="1"/>
        <v>106069736.72509937</v>
      </c>
      <c r="BG3" s="134">
        <f t="shared" si="1"/>
        <v>214812483.39000002</v>
      </c>
      <c r="BH3" s="134"/>
      <c r="BI3" s="134">
        <f>SUM(BI4:BI107)</f>
        <v>214237066.70461544</v>
      </c>
      <c r="BJ3" s="134">
        <f>SUM(BJ4:BJ107)</f>
        <v>453894.3092581575</v>
      </c>
      <c r="BK3" s="134">
        <f>SUM(BK4:BK107)</f>
        <v>435132.81905000354</v>
      </c>
      <c r="BL3" s="134"/>
      <c r="BM3" s="134"/>
      <c r="BN3" s="134">
        <f>SUM(BN4:BN107)</f>
        <v>75728.80393282669</v>
      </c>
      <c r="BO3" s="134">
        <f>SUM(BO4:BO107)</f>
        <v>229694871.624457</v>
      </c>
      <c r="BP3" s="134"/>
      <c r="BQ3" s="134"/>
      <c r="BR3" s="134"/>
      <c r="BS3" s="134"/>
      <c r="BT3" s="134">
        <f>SUM(BT4:BT107)</f>
        <v>-323448.50009212497</v>
      </c>
      <c r="BU3" s="134">
        <f>SUM(BU4:BU107)</f>
        <v>229371423.12436491</v>
      </c>
      <c r="BV3" s="134">
        <v>0</v>
      </c>
      <c r="BW3" s="134">
        <f>SUM(BW4:BW107)</f>
        <v>229371423.12436491</v>
      </c>
      <c r="BY3" s="134">
        <f>SUM(BY4:BY107)</f>
        <v>2676839.6699999995</v>
      </c>
      <c r="BZ3" s="134">
        <f>SUM(BZ4:BZ107)</f>
        <v>26746.25</v>
      </c>
      <c r="CA3" s="134">
        <f>SUM(CA4:CA107)</f>
        <v>11405.5</v>
      </c>
      <c r="CB3" s="134">
        <f>SUM(CB4:CB107)</f>
        <v>6517</v>
      </c>
      <c r="CD3" s="134"/>
      <c r="CH3" s="132" t="s">
        <v>1</v>
      </c>
    </row>
    <row r="4" spans="1:89">
      <c r="A4" s="132">
        <v>131397</v>
      </c>
      <c r="B4" s="132">
        <v>8262000</v>
      </c>
      <c r="C4" s="132" t="s">
        <v>204</v>
      </c>
      <c r="D4" s="134">
        <v>408</v>
      </c>
      <c r="E4" s="134">
        <v>408</v>
      </c>
      <c r="F4" s="134">
        <v>0</v>
      </c>
      <c r="G4" s="134">
        <v>1334463.8047292759</v>
      </c>
      <c r="H4" s="134">
        <v>0</v>
      </c>
      <c r="I4" s="134">
        <v>0</v>
      </c>
      <c r="J4" s="134">
        <v>36259.207500000055</v>
      </c>
      <c r="K4" s="134">
        <v>0</v>
      </c>
      <c r="L4" s="134">
        <v>49765.119400000061</v>
      </c>
      <c r="M4" s="134">
        <v>0</v>
      </c>
      <c r="N4" s="134">
        <v>2941.8817999999983</v>
      </c>
      <c r="O4" s="134">
        <v>25551.169199999957</v>
      </c>
      <c r="P4" s="134">
        <v>1296.0738000000003</v>
      </c>
      <c r="Q4" s="134">
        <v>0</v>
      </c>
      <c r="R4" s="134">
        <v>2520.1434999999969</v>
      </c>
      <c r="S4" s="134">
        <v>0</v>
      </c>
      <c r="T4" s="134">
        <v>0</v>
      </c>
      <c r="U4" s="134">
        <v>0</v>
      </c>
      <c r="V4" s="134">
        <v>0</v>
      </c>
      <c r="W4" s="134">
        <v>0</v>
      </c>
      <c r="X4" s="134">
        <v>0</v>
      </c>
      <c r="Y4" s="134">
        <v>0</v>
      </c>
      <c r="Z4" s="134">
        <v>23436.25807674419</v>
      </c>
      <c r="AA4" s="134">
        <v>0</v>
      </c>
      <c r="AB4" s="134">
        <v>0</v>
      </c>
      <c r="AC4" s="134">
        <v>113590.31741317366</v>
      </c>
      <c r="AD4" s="134">
        <v>0</v>
      </c>
      <c r="AE4" s="134">
        <v>10961.081280000019</v>
      </c>
      <c r="AF4" s="134">
        <v>0</v>
      </c>
      <c r="AG4" s="134">
        <v>121300</v>
      </c>
      <c r="AH4" s="134">
        <v>0</v>
      </c>
      <c r="AI4" s="134">
        <v>0</v>
      </c>
      <c r="AJ4" s="134">
        <v>0</v>
      </c>
      <c r="AK4" s="134">
        <v>54696</v>
      </c>
      <c r="AL4" s="134">
        <v>0</v>
      </c>
      <c r="AM4" s="134">
        <v>0</v>
      </c>
      <c r="AN4" s="134">
        <v>0</v>
      </c>
      <c r="AO4" s="134">
        <v>0</v>
      </c>
      <c r="AP4" s="134">
        <v>0</v>
      </c>
      <c r="AQ4" s="134">
        <v>0</v>
      </c>
      <c r="AR4" s="134">
        <v>0</v>
      </c>
      <c r="AS4" s="134">
        <v>0</v>
      </c>
      <c r="AT4" s="134">
        <v>1334463.8047292759</v>
      </c>
      <c r="AU4" s="134">
        <v>266321.25196991797</v>
      </c>
      <c r="AV4" s="134">
        <v>175996</v>
      </c>
      <c r="AW4" s="134">
        <v>138510.03748836266</v>
      </c>
      <c r="AX4" s="134">
        <v>1776781.0566991938</v>
      </c>
      <c r="AY4" s="134">
        <v>1722085.0566991938</v>
      </c>
      <c r="AZ4" s="134">
        <v>4265</v>
      </c>
      <c r="BA4" s="134">
        <v>1740120</v>
      </c>
      <c r="BB4" s="134">
        <v>18034.943300806219</v>
      </c>
      <c r="BC4" s="134">
        <v>0</v>
      </c>
      <c r="BD4" s="134">
        <v>1794816</v>
      </c>
      <c r="BE4" s="134">
        <v>1794815.9999999998</v>
      </c>
      <c r="BF4" s="134">
        <v>0</v>
      </c>
      <c r="BG4" s="134">
        <v>1794816</v>
      </c>
      <c r="BH4" s="134">
        <v>1618820</v>
      </c>
      <c r="BI4" s="134">
        <v>1618820</v>
      </c>
      <c r="BJ4" s="134">
        <v>3967.6960784313724</v>
      </c>
      <c r="BK4" s="134">
        <v>3877.5062344139651</v>
      </c>
      <c r="BL4" s="134">
        <v>2.3259754740546097E-2</v>
      </c>
      <c r="BM4" s="134">
        <v>0</v>
      </c>
      <c r="BN4" s="134">
        <v>0</v>
      </c>
      <c r="BO4" s="134">
        <v>1794816</v>
      </c>
      <c r="BP4" s="134">
        <v>4265</v>
      </c>
      <c r="BQ4" s="135" t="s">
        <v>288</v>
      </c>
      <c r="BR4" s="134">
        <v>4399.0588235294117</v>
      </c>
      <c r="BS4" s="134">
        <v>1.9150180738131573E-2</v>
      </c>
      <c r="BT4" s="134">
        <v>-8592.5797559999992</v>
      </c>
      <c r="BU4" s="134">
        <v>1786223.4202439999</v>
      </c>
      <c r="BV4" s="134">
        <v>0</v>
      </c>
      <c r="BW4" s="134">
        <v>1786223.4202439999</v>
      </c>
      <c r="BY4" s="132">
        <v>54696</v>
      </c>
      <c r="BZ4" s="134">
        <v>408</v>
      </c>
      <c r="CA4" s="132">
        <v>0</v>
      </c>
      <c r="CB4" s="132">
        <v>0</v>
      </c>
      <c r="CD4" s="134">
        <f>VLOOKUP(B4,'[3]Schools Block Data'!$B$5:$AX$149,49,0)</f>
        <v>0</v>
      </c>
      <c r="CH4" s="132" t="s">
        <v>79</v>
      </c>
      <c r="CI4" s="132">
        <v>2348</v>
      </c>
      <c r="CJ4" s="152"/>
      <c r="CK4" s="153"/>
    </row>
    <row r="5" spans="1:89">
      <c r="A5" s="132">
        <v>131670</v>
      </c>
      <c r="B5" s="132">
        <v>8262001</v>
      </c>
      <c r="C5" s="132" t="s">
        <v>155</v>
      </c>
      <c r="D5" s="134">
        <v>141</v>
      </c>
      <c r="E5" s="134">
        <v>141</v>
      </c>
      <c r="F5" s="134">
        <v>0</v>
      </c>
      <c r="G5" s="134">
        <v>461174.99134026445</v>
      </c>
      <c r="H5" s="134">
        <v>0</v>
      </c>
      <c r="I5" s="134">
        <v>0</v>
      </c>
      <c r="J5" s="134">
        <v>12569.858599999974</v>
      </c>
      <c r="K5" s="134">
        <v>0</v>
      </c>
      <c r="L5" s="134">
        <v>16386.075900000029</v>
      </c>
      <c r="M5" s="134">
        <v>0</v>
      </c>
      <c r="N5" s="134">
        <v>1584.0902000000006</v>
      </c>
      <c r="O5" s="134">
        <v>1666.3806</v>
      </c>
      <c r="P5" s="134">
        <v>432.02459999999974</v>
      </c>
      <c r="Q5" s="134">
        <v>0</v>
      </c>
      <c r="R5" s="134">
        <v>1008.0574000000022</v>
      </c>
      <c r="S5" s="134">
        <v>658.32319999999959</v>
      </c>
      <c r="T5" s="134">
        <v>0</v>
      </c>
      <c r="U5" s="134">
        <v>0</v>
      </c>
      <c r="V5" s="134">
        <v>0</v>
      </c>
      <c r="W5" s="134">
        <v>0</v>
      </c>
      <c r="X5" s="134">
        <v>0</v>
      </c>
      <c r="Y5" s="134">
        <v>0</v>
      </c>
      <c r="Z5" s="134">
        <v>34144.087062500024</v>
      </c>
      <c r="AA5" s="134">
        <v>0</v>
      </c>
      <c r="AB5" s="134">
        <v>0</v>
      </c>
      <c r="AC5" s="134">
        <v>43010.361351738997</v>
      </c>
      <c r="AD5" s="134">
        <v>0</v>
      </c>
      <c r="AE5" s="134">
        <v>3368.2489349999996</v>
      </c>
      <c r="AF5" s="134">
        <v>0</v>
      </c>
      <c r="AG5" s="134">
        <v>121300</v>
      </c>
      <c r="AH5" s="134">
        <v>0</v>
      </c>
      <c r="AI5" s="134">
        <v>0</v>
      </c>
      <c r="AJ5" s="134">
        <v>0</v>
      </c>
      <c r="AK5" s="134">
        <v>24975</v>
      </c>
      <c r="AL5" s="134">
        <v>0</v>
      </c>
      <c r="AM5" s="134">
        <v>0</v>
      </c>
      <c r="AN5" s="134">
        <v>0</v>
      </c>
      <c r="AO5" s="134">
        <v>0</v>
      </c>
      <c r="AP5" s="134">
        <v>0</v>
      </c>
      <c r="AQ5" s="134">
        <v>0</v>
      </c>
      <c r="AR5" s="134">
        <v>0</v>
      </c>
      <c r="AS5" s="134">
        <v>0</v>
      </c>
      <c r="AT5" s="134">
        <v>461174.99134026445</v>
      </c>
      <c r="AU5" s="134">
        <v>114827.50784923903</v>
      </c>
      <c r="AV5" s="134">
        <v>146275</v>
      </c>
      <c r="AW5" s="134">
        <v>46860.050588927901</v>
      </c>
      <c r="AX5" s="134">
        <v>722277.49918950349</v>
      </c>
      <c r="AY5" s="134">
        <v>697302.49918950349</v>
      </c>
      <c r="AZ5" s="134">
        <v>4265</v>
      </c>
      <c r="BA5" s="134">
        <v>601365</v>
      </c>
      <c r="BB5" s="134">
        <v>0</v>
      </c>
      <c r="BC5" s="134">
        <v>0</v>
      </c>
      <c r="BD5" s="134">
        <v>722277.49918950349</v>
      </c>
      <c r="BE5" s="134">
        <v>722277.49918950349</v>
      </c>
      <c r="BF5" s="134">
        <v>0</v>
      </c>
      <c r="BG5" s="134">
        <v>626340</v>
      </c>
      <c r="BH5" s="134">
        <v>480065</v>
      </c>
      <c r="BI5" s="134">
        <v>576002.49918950349</v>
      </c>
      <c r="BJ5" s="134">
        <v>4085.1241077269751</v>
      </c>
      <c r="BK5" s="134">
        <v>4008.1766285714289</v>
      </c>
      <c r="BL5" s="134">
        <v>1.9197626822890647E-2</v>
      </c>
      <c r="BM5" s="134">
        <v>0</v>
      </c>
      <c r="BN5" s="134">
        <v>0</v>
      </c>
      <c r="BO5" s="134">
        <v>722277.49918950349</v>
      </c>
      <c r="BP5" s="134">
        <v>4945.4077956702376</v>
      </c>
      <c r="BQ5" s="135" t="s">
        <v>288</v>
      </c>
      <c r="BR5" s="134">
        <v>5122.5354552447052</v>
      </c>
      <c r="BS5" s="134">
        <v>-3.6067109987879875E-2</v>
      </c>
      <c r="BT5" s="134">
        <v>-2969.4944744999998</v>
      </c>
      <c r="BU5" s="134">
        <v>719308.00471500354</v>
      </c>
      <c r="BV5" s="134">
        <v>0</v>
      </c>
      <c r="BW5" s="134">
        <v>719308.00471500354</v>
      </c>
      <c r="BY5" s="132">
        <v>24975</v>
      </c>
      <c r="BZ5" s="134">
        <v>141</v>
      </c>
      <c r="CA5" s="132">
        <v>0</v>
      </c>
      <c r="CB5" s="132">
        <v>0</v>
      </c>
      <c r="CD5" s="134">
        <f>VLOOKUP(B5,'[3]Schools Block Data'!$B$5:$AX$149,49,0)</f>
        <v>8.8495575221238937E-3</v>
      </c>
      <c r="CH5" s="132" t="s">
        <v>81</v>
      </c>
      <c r="CI5" s="132">
        <v>2326</v>
      </c>
      <c r="CJ5" s="152"/>
      <c r="CK5" s="153"/>
    </row>
    <row r="6" spans="1:89">
      <c r="A6" s="132">
        <v>131718</v>
      </c>
      <c r="B6" s="132">
        <v>8262002</v>
      </c>
      <c r="C6" s="132" t="s">
        <v>172</v>
      </c>
      <c r="D6" s="134">
        <v>662</v>
      </c>
      <c r="E6" s="134">
        <v>662</v>
      </c>
      <c r="F6" s="134">
        <v>0</v>
      </c>
      <c r="G6" s="134">
        <v>2165232.9380656388</v>
      </c>
      <c r="H6" s="134">
        <v>0</v>
      </c>
      <c r="I6" s="134">
        <v>0</v>
      </c>
      <c r="J6" s="134">
        <v>33358.470899999913</v>
      </c>
      <c r="K6" s="134">
        <v>0</v>
      </c>
      <c r="L6" s="134">
        <v>41875.527299999892</v>
      </c>
      <c r="M6" s="134">
        <v>0</v>
      </c>
      <c r="N6" s="134">
        <v>2946.3324532526531</v>
      </c>
      <c r="O6" s="134">
        <v>1390.7513328290465</v>
      </c>
      <c r="P6" s="134">
        <v>2596.0691546142202</v>
      </c>
      <c r="Q6" s="134">
        <v>0</v>
      </c>
      <c r="R6" s="134">
        <v>0</v>
      </c>
      <c r="S6" s="134">
        <v>0</v>
      </c>
      <c r="T6" s="134">
        <v>0</v>
      </c>
      <c r="U6" s="134">
        <v>0</v>
      </c>
      <c r="V6" s="134">
        <v>0</v>
      </c>
      <c r="W6" s="134">
        <v>0</v>
      </c>
      <c r="X6" s="134">
        <v>0</v>
      </c>
      <c r="Y6" s="134">
        <v>0</v>
      </c>
      <c r="Z6" s="134">
        <v>17070.307937542675</v>
      </c>
      <c r="AA6" s="134">
        <v>0</v>
      </c>
      <c r="AB6" s="134">
        <v>0</v>
      </c>
      <c r="AC6" s="134">
        <v>191372.50763937825</v>
      </c>
      <c r="AD6" s="134">
        <v>0</v>
      </c>
      <c r="AE6" s="134">
        <v>0</v>
      </c>
      <c r="AF6" s="134">
        <v>0</v>
      </c>
      <c r="AG6" s="134">
        <v>121300</v>
      </c>
      <c r="AH6" s="134">
        <v>0</v>
      </c>
      <c r="AI6" s="134">
        <v>0</v>
      </c>
      <c r="AJ6" s="134">
        <v>0</v>
      </c>
      <c r="AK6" s="134">
        <v>13106</v>
      </c>
      <c r="AL6" s="134">
        <v>0</v>
      </c>
      <c r="AM6" s="134">
        <v>0</v>
      </c>
      <c r="AN6" s="134">
        <v>0</v>
      </c>
      <c r="AO6" s="134">
        <v>0</v>
      </c>
      <c r="AP6" s="134">
        <v>0</v>
      </c>
      <c r="AQ6" s="134">
        <v>0</v>
      </c>
      <c r="AR6" s="134">
        <v>0</v>
      </c>
      <c r="AS6" s="134">
        <v>0</v>
      </c>
      <c r="AT6" s="134">
        <v>2165232.9380656388</v>
      </c>
      <c r="AU6" s="134">
        <v>290609.96671761665</v>
      </c>
      <c r="AV6" s="134">
        <v>134406</v>
      </c>
      <c r="AW6" s="134">
        <v>194721.11457644647</v>
      </c>
      <c r="AX6" s="134">
        <v>2590248.9047832554</v>
      </c>
      <c r="AY6" s="134">
        <v>2577142.9047832554</v>
      </c>
      <c r="AZ6" s="134">
        <v>4265</v>
      </c>
      <c r="BA6" s="134">
        <v>2823430</v>
      </c>
      <c r="BB6" s="134">
        <v>246287.09521674458</v>
      </c>
      <c r="BC6" s="134">
        <v>0</v>
      </c>
      <c r="BD6" s="134">
        <v>2836536</v>
      </c>
      <c r="BE6" s="134">
        <v>2836536</v>
      </c>
      <c r="BF6" s="134">
        <v>0</v>
      </c>
      <c r="BG6" s="134">
        <v>2836536</v>
      </c>
      <c r="BH6" s="134">
        <v>2702130</v>
      </c>
      <c r="BI6" s="134">
        <v>2702130</v>
      </c>
      <c r="BJ6" s="134">
        <v>4081.7673716012087</v>
      </c>
      <c r="BK6" s="134">
        <v>4003.6918604651164</v>
      </c>
      <c r="BL6" s="134">
        <v>1.9500879152828228E-2</v>
      </c>
      <c r="BM6" s="134">
        <v>0</v>
      </c>
      <c r="BN6" s="134">
        <v>0</v>
      </c>
      <c r="BO6" s="134">
        <v>2836536</v>
      </c>
      <c r="BP6" s="134">
        <v>4265</v>
      </c>
      <c r="BQ6" s="135" t="s">
        <v>288</v>
      </c>
      <c r="BR6" s="134">
        <v>4284.7975830815712</v>
      </c>
      <c r="BS6" s="134">
        <v>2.0420851466286027E-2</v>
      </c>
      <c r="BT6" s="134">
        <v>-13941.881858999999</v>
      </c>
      <c r="BU6" s="134">
        <v>2822594.1181410002</v>
      </c>
      <c r="BV6" s="134">
        <v>0</v>
      </c>
      <c r="BW6" s="134">
        <v>2822594.1181410002</v>
      </c>
      <c r="BY6" s="132">
        <v>13106</v>
      </c>
      <c r="BZ6" s="134">
        <v>662</v>
      </c>
      <c r="CA6" s="132">
        <v>0</v>
      </c>
      <c r="CB6" s="132">
        <v>0</v>
      </c>
      <c r="CD6" s="134">
        <f>VLOOKUP(B6,'[3]Schools Block Data'!$B$5:$AX$149,49,0)</f>
        <v>1.4388489208633094E-3</v>
      </c>
      <c r="CH6" s="132" t="s">
        <v>83</v>
      </c>
      <c r="CI6" s="132">
        <v>2238</v>
      </c>
      <c r="CJ6" s="152"/>
      <c r="CK6" s="153"/>
    </row>
    <row r="7" spans="1:89">
      <c r="A7" s="132">
        <v>132210</v>
      </c>
      <c r="B7" s="132">
        <v>8262005</v>
      </c>
      <c r="C7" s="132" t="s">
        <v>94</v>
      </c>
      <c r="D7" s="134">
        <v>305</v>
      </c>
      <c r="E7" s="134">
        <v>305</v>
      </c>
      <c r="F7" s="134">
        <v>0</v>
      </c>
      <c r="G7" s="134">
        <v>997577.10892752244</v>
      </c>
      <c r="H7" s="134">
        <v>0</v>
      </c>
      <c r="I7" s="134">
        <v>0</v>
      </c>
      <c r="J7" s="134">
        <v>25623.173300000046</v>
      </c>
      <c r="K7" s="134">
        <v>0</v>
      </c>
      <c r="L7" s="134">
        <v>35199.718600000095</v>
      </c>
      <c r="M7" s="134">
        <v>0</v>
      </c>
      <c r="N7" s="134">
        <v>15840.901999999967</v>
      </c>
      <c r="O7" s="134">
        <v>5276.8718999999992</v>
      </c>
      <c r="P7" s="134">
        <v>3456.1967999999983</v>
      </c>
      <c r="Q7" s="134">
        <v>1892.6792000000062</v>
      </c>
      <c r="R7" s="134">
        <v>504.02869999999933</v>
      </c>
      <c r="S7" s="134">
        <v>0</v>
      </c>
      <c r="T7" s="134">
        <v>0</v>
      </c>
      <c r="U7" s="134">
        <v>0</v>
      </c>
      <c r="V7" s="134">
        <v>0</v>
      </c>
      <c r="W7" s="134">
        <v>0</v>
      </c>
      <c r="X7" s="134">
        <v>0</v>
      </c>
      <c r="Y7" s="134">
        <v>0</v>
      </c>
      <c r="Z7" s="134">
        <v>31086.407624067124</v>
      </c>
      <c r="AA7" s="134">
        <v>0</v>
      </c>
      <c r="AB7" s="134">
        <v>0</v>
      </c>
      <c r="AC7" s="134">
        <v>89790.41533187771</v>
      </c>
      <c r="AD7" s="134">
        <v>0</v>
      </c>
      <c r="AE7" s="134">
        <v>10180.865425000015</v>
      </c>
      <c r="AF7" s="134">
        <v>0</v>
      </c>
      <c r="AG7" s="134">
        <v>121300</v>
      </c>
      <c r="AH7" s="134">
        <v>0</v>
      </c>
      <c r="AI7" s="134">
        <v>0</v>
      </c>
      <c r="AJ7" s="134">
        <v>0</v>
      </c>
      <c r="AK7" s="134">
        <v>7224</v>
      </c>
      <c r="AL7" s="134">
        <v>0</v>
      </c>
      <c r="AM7" s="134">
        <v>0</v>
      </c>
      <c r="AN7" s="134">
        <v>0</v>
      </c>
      <c r="AO7" s="134">
        <v>0</v>
      </c>
      <c r="AP7" s="134">
        <v>0</v>
      </c>
      <c r="AQ7" s="134">
        <v>0</v>
      </c>
      <c r="AR7" s="134">
        <v>0</v>
      </c>
      <c r="AS7" s="134">
        <v>0</v>
      </c>
      <c r="AT7" s="134">
        <v>997577.10892752244</v>
      </c>
      <c r="AU7" s="134">
        <v>218851.25888094498</v>
      </c>
      <c r="AV7" s="134">
        <v>128524</v>
      </c>
      <c r="AW7" s="134">
        <v>106405.96331308343</v>
      </c>
      <c r="AX7" s="134">
        <v>1344952.3678084675</v>
      </c>
      <c r="AY7" s="134">
        <v>1337728.3678084675</v>
      </c>
      <c r="AZ7" s="134">
        <v>4265</v>
      </c>
      <c r="BA7" s="134">
        <v>1300825</v>
      </c>
      <c r="BB7" s="134">
        <v>0</v>
      </c>
      <c r="BC7" s="134">
        <v>0</v>
      </c>
      <c r="BD7" s="134">
        <v>1344952.3678084675</v>
      </c>
      <c r="BE7" s="134">
        <v>1344952.367808467</v>
      </c>
      <c r="BF7" s="134">
        <v>0</v>
      </c>
      <c r="BG7" s="134">
        <v>1308049</v>
      </c>
      <c r="BH7" s="134">
        <v>1179525</v>
      </c>
      <c r="BI7" s="134">
        <v>1216428.3678084675</v>
      </c>
      <c r="BJ7" s="134">
        <v>3988.2897305195656</v>
      </c>
      <c r="BK7" s="134">
        <v>3897.6854629251698</v>
      </c>
      <c r="BL7" s="134">
        <v>2.3245659111343065E-2</v>
      </c>
      <c r="BM7" s="134">
        <v>0</v>
      </c>
      <c r="BN7" s="134">
        <v>0</v>
      </c>
      <c r="BO7" s="134">
        <v>1344952.3678084675</v>
      </c>
      <c r="BP7" s="134">
        <v>4385.9946485523524</v>
      </c>
      <c r="BQ7" s="135" t="s">
        <v>288</v>
      </c>
      <c r="BR7" s="134">
        <v>4409.6798944539914</v>
      </c>
      <c r="BS7" s="134">
        <v>1.7264290193230059E-2</v>
      </c>
      <c r="BT7" s="134">
        <v>-6423.3745724999999</v>
      </c>
      <c r="BU7" s="134">
        <v>1338528.9932359676</v>
      </c>
      <c r="BV7" s="134">
        <v>0</v>
      </c>
      <c r="BW7" s="134">
        <v>1338528.9932359676</v>
      </c>
      <c r="BY7" s="132">
        <v>7224</v>
      </c>
      <c r="BZ7" s="134">
        <v>305</v>
      </c>
      <c r="CA7" s="132">
        <v>0</v>
      </c>
      <c r="CB7" s="132">
        <v>0</v>
      </c>
      <c r="CD7" s="134">
        <f>VLOOKUP(B7,'[3]Schools Block Data'!$B$5:$AX$149,49,0)</f>
        <v>3.3670033670033669E-3</v>
      </c>
      <c r="CH7" s="132" t="s">
        <v>85</v>
      </c>
      <c r="CI7" s="132">
        <v>3377</v>
      </c>
      <c r="CJ7" s="152"/>
      <c r="CK7" s="153"/>
    </row>
    <row r="8" spans="1:89">
      <c r="A8" s="132">
        <v>132786</v>
      </c>
      <c r="B8" s="132">
        <v>8262006</v>
      </c>
      <c r="C8" s="132" t="s">
        <v>144</v>
      </c>
      <c r="D8" s="134">
        <v>173</v>
      </c>
      <c r="E8" s="134">
        <v>173</v>
      </c>
      <c r="F8" s="134">
        <v>0</v>
      </c>
      <c r="G8" s="134">
        <v>565838.81916216842</v>
      </c>
      <c r="H8" s="134">
        <v>0</v>
      </c>
      <c r="I8" s="134">
        <v>0</v>
      </c>
      <c r="J8" s="134">
        <v>16437.507399999962</v>
      </c>
      <c r="K8" s="134">
        <v>0</v>
      </c>
      <c r="L8" s="134">
        <v>21241.20950000003</v>
      </c>
      <c r="M8" s="134">
        <v>0</v>
      </c>
      <c r="N8" s="134">
        <v>452.5972000000001</v>
      </c>
      <c r="O8" s="134">
        <v>555.4602000000001</v>
      </c>
      <c r="P8" s="134">
        <v>864.04920000000016</v>
      </c>
      <c r="Q8" s="134">
        <v>0</v>
      </c>
      <c r="R8" s="134">
        <v>1008.0574000000001</v>
      </c>
      <c r="S8" s="134">
        <v>0</v>
      </c>
      <c r="T8" s="134">
        <v>0</v>
      </c>
      <c r="U8" s="134">
        <v>0</v>
      </c>
      <c r="V8" s="134">
        <v>0</v>
      </c>
      <c r="W8" s="134">
        <v>0</v>
      </c>
      <c r="X8" s="134">
        <v>0</v>
      </c>
      <c r="Y8" s="134">
        <v>0</v>
      </c>
      <c r="Z8" s="134">
        <v>24023.653649999986</v>
      </c>
      <c r="AA8" s="134">
        <v>0</v>
      </c>
      <c r="AB8" s="134">
        <v>0</v>
      </c>
      <c r="AC8" s="134">
        <v>52771.578112417352</v>
      </c>
      <c r="AD8" s="134">
        <v>0</v>
      </c>
      <c r="AE8" s="134">
        <v>0</v>
      </c>
      <c r="AF8" s="134">
        <v>0</v>
      </c>
      <c r="AG8" s="134">
        <v>121300</v>
      </c>
      <c r="AH8" s="134">
        <v>0</v>
      </c>
      <c r="AI8" s="134">
        <v>0</v>
      </c>
      <c r="AJ8" s="134">
        <v>0</v>
      </c>
      <c r="AK8" s="134">
        <v>26316</v>
      </c>
      <c r="AL8" s="134">
        <v>0</v>
      </c>
      <c r="AM8" s="134">
        <v>0</v>
      </c>
      <c r="AN8" s="134">
        <v>0</v>
      </c>
      <c r="AO8" s="134">
        <v>0</v>
      </c>
      <c r="AP8" s="134">
        <v>0</v>
      </c>
      <c r="AQ8" s="134">
        <v>0</v>
      </c>
      <c r="AR8" s="134">
        <v>0</v>
      </c>
      <c r="AS8" s="134">
        <v>0</v>
      </c>
      <c r="AT8" s="134">
        <v>565838.81916216842</v>
      </c>
      <c r="AU8" s="134">
        <v>117354.11266241732</v>
      </c>
      <c r="AV8" s="134">
        <v>147616</v>
      </c>
      <c r="AW8" s="134">
        <v>56268.011659322889</v>
      </c>
      <c r="AX8" s="134">
        <v>830808.93182458577</v>
      </c>
      <c r="AY8" s="134">
        <v>804492.93182458577</v>
      </c>
      <c r="AZ8" s="134">
        <v>4265</v>
      </c>
      <c r="BA8" s="134">
        <v>737845</v>
      </c>
      <c r="BB8" s="134">
        <v>0</v>
      </c>
      <c r="BC8" s="134">
        <v>0</v>
      </c>
      <c r="BD8" s="134">
        <v>830808.93182458577</v>
      </c>
      <c r="BE8" s="134">
        <v>830808.93182458577</v>
      </c>
      <c r="BF8" s="134">
        <v>0</v>
      </c>
      <c r="BG8" s="134">
        <v>764161</v>
      </c>
      <c r="BH8" s="134">
        <v>616545</v>
      </c>
      <c r="BI8" s="134">
        <v>683192.93182458577</v>
      </c>
      <c r="BJ8" s="134">
        <v>3949.0920914715939</v>
      </c>
      <c r="BK8" s="134">
        <v>3750.0889724550898</v>
      </c>
      <c r="BL8" s="134">
        <v>5.3066239355441677E-2</v>
      </c>
      <c r="BM8" s="134">
        <v>0</v>
      </c>
      <c r="BN8" s="134">
        <v>0</v>
      </c>
      <c r="BO8" s="134">
        <v>830808.93182458577</v>
      </c>
      <c r="BP8" s="134">
        <v>4650.2481608357557</v>
      </c>
      <c r="BQ8" s="135" t="s">
        <v>288</v>
      </c>
      <c r="BR8" s="134">
        <v>4802.3637677721717</v>
      </c>
      <c r="BS8" s="134">
        <v>3.6328448381677481E-2</v>
      </c>
      <c r="BT8" s="134">
        <v>-3643.4222985000001</v>
      </c>
      <c r="BU8" s="134">
        <v>827165.50952608581</v>
      </c>
      <c r="BV8" s="134">
        <v>0</v>
      </c>
      <c r="BW8" s="134">
        <v>827165.50952608581</v>
      </c>
      <c r="BY8" s="132">
        <v>26316</v>
      </c>
      <c r="BZ8" s="134">
        <v>173</v>
      </c>
      <c r="CA8" s="132">
        <v>0</v>
      </c>
      <c r="CB8" s="132">
        <v>0</v>
      </c>
      <c r="CD8" s="134">
        <f>VLOOKUP(B8,'[3]Schools Block Data'!$B$5:$AX$149,49,0)</f>
        <v>0</v>
      </c>
      <c r="CH8" s="132" t="s">
        <v>88</v>
      </c>
      <c r="CI8" s="132">
        <v>3384</v>
      </c>
      <c r="CJ8" s="152"/>
      <c r="CK8" s="153"/>
    </row>
    <row r="9" spans="1:89">
      <c r="A9" s="132">
        <v>132787</v>
      </c>
      <c r="B9" s="132">
        <v>8262007</v>
      </c>
      <c r="C9" s="132" t="s">
        <v>151</v>
      </c>
      <c r="D9" s="134">
        <v>408</v>
      </c>
      <c r="E9" s="134">
        <v>408</v>
      </c>
      <c r="F9" s="134">
        <v>0</v>
      </c>
      <c r="G9" s="134">
        <v>1334463.8047292759</v>
      </c>
      <c r="H9" s="134">
        <v>0</v>
      </c>
      <c r="I9" s="134">
        <v>0</v>
      </c>
      <c r="J9" s="134">
        <v>20305.15619999995</v>
      </c>
      <c r="K9" s="134">
        <v>0</v>
      </c>
      <c r="L9" s="134">
        <v>27310.126500000042</v>
      </c>
      <c r="M9" s="134">
        <v>0</v>
      </c>
      <c r="N9" s="134">
        <v>452.59720000000038</v>
      </c>
      <c r="O9" s="134">
        <v>833.19030000000021</v>
      </c>
      <c r="P9" s="134">
        <v>1728.0983999999999</v>
      </c>
      <c r="Q9" s="134">
        <v>1419.5094000000004</v>
      </c>
      <c r="R9" s="134">
        <v>504.02869999999939</v>
      </c>
      <c r="S9" s="134">
        <v>0</v>
      </c>
      <c r="T9" s="134">
        <v>0</v>
      </c>
      <c r="U9" s="134">
        <v>0</v>
      </c>
      <c r="V9" s="134">
        <v>0</v>
      </c>
      <c r="W9" s="134">
        <v>0</v>
      </c>
      <c r="X9" s="134">
        <v>0</v>
      </c>
      <c r="Y9" s="134">
        <v>0</v>
      </c>
      <c r="Z9" s="134">
        <v>43593.052873537534</v>
      </c>
      <c r="AA9" s="134">
        <v>0</v>
      </c>
      <c r="AB9" s="134">
        <v>0</v>
      </c>
      <c r="AC9" s="134">
        <v>86894.828996273296</v>
      </c>
      <c r="AD9" s="134">
        <v>0</v>
      </c>
      <c r="AE9" s="134">
        <v>4300.702029999994</v>
      </c>
      <c r="AF9" s="134">
        <v>0</v>
      </c>
      <c r="AG9" s="134">
        <v>121300</v>
      </c>
      <c r="AH9" s="134">
        <v>0</v>
      </c>
      <c r="AI9" s="134">
        <v>0</v>
      </c>
      <c r="AJ9" s="134">
        <v>0</v>
      </c>
      <c r="AK9" s="134">
        <v>57792</v>
      </c>
      <c r="AL9" s="134">
        <v>0</v>
      </c>
      <c r="AM9" s="134">
        <v>0</v>
      </c>
      <c r="AN9" s="134">
        <v>0</v>
      </c>
      <c r="AO9" s="134">
        <v>0</v>
      </c>
      <c r="AP9" s="134">
        <v>0</v>
      </c>
      <c r="AQ9" s="134">
        <v>0</v>
      </c>
      <c r="AR9" s="134">
        <v>0</v>
      </c>
      <c r="AS9" s="134">
        <v>0</v>
      </c>
      <c r="AT9" s="134">
        <v>1334463.8047292759</v>
      </c>
      <c r="AU9" s="134">
        <v>187341.29059981083</v>
      </c>
      <c r="AV9" s="134">
        <v>179092</v>
      </c>
      <c r="AW9" s="134">
        <v>105964.01915741949</v>
      </c>
      <c r="AX9" s="134">
        <v>1700897.0953290868</v>
      </c>
      <c r="AY9" s="134">
        <v>1643105.0953290868</v>
      </c>
      <c r="AZ9" s="134">
        <v>4265</v>
      </c>
      <c r="BA9" s="134">
        <v>1740120</v>
      </c>
      <c r="BB9" s="134">
        <v>97014.904670913238</v>
      </c>
      <c r="BC9" s="134">
        <v>0</v>
      </c>
      <c r="BD9" s="134">
        <v>1797912</v>
      </c>
      <c r="BE9" s="134">
        <v>1797911.9999999998</v>
      </c>
      <c r="BF9" s="134">
        <v>0</v>
      </c>
      <c r="BG9" s="134">
        <v>1797912</v>
      </c>
      <c r="BH9" s="134">
        <v>1618820</v>
      </c>
      <c r="BI9" s="134">
        <v>1618820</v>
      </c>
      <c r="BJ9" s="134">
        <v>3967.6960784313724</v>
      </c>
      <c r="BK9" s="134">
        <v>3881.231527093596</v>
      </c>
      <c r="BL9" s="134">
        <v>2.2277607180657962E-2</v>
      </c>
      <c r="BM9" s="134">
        <v>0</v>
      </c>
      <c r="BN9" s="134">
        <v>0</v>
      </c>
      <c r="BO9" s="134">
        <v>1797912</v>
      </c>
      <c r="BP9" s="134">
        <v>4265</v>
      </c>
      <c r="BQ9" s="135" t="s">
        <v>288</v>
      </c>
      <c r="BR9" s="134">
        <v>4406.6470588235297</v>
      </c>
      <c r="BS9" s="134">
        <v>1.9503819014921486E-2</v>
      </c>
      <c r="BT9" s="134">
        <v>-8592.5797559999992</v>
      </c>
      <c r="BU9" s="134">
        <v>1789319.4202439999</v>
      </c>
      <c r="BV9" s="134">
        <v>0</v>
      </c>
      <c r="BW9" s="134">
        <v>1789319.4202439999</v>
      </c>
      <c r="BY9" s="132">
        <v>57792</v>
      </c>
      <c r="BZ9" s="134">
        <v>408</v>
      </c>
      <c r="CA9" s="132">
        <v>0</v>
      </c>
      <c r="CB9" s="132">
        <v>0</v>
      </c>
      <c r="CD9" s="134">
        <f>VLOOKUP(B9,'[3]Schools Block Data'!$B$5:$AX$149,49,0)</f>
        <v>1.7114914425427872E-2</v>
      </c>
      <c r="CH9" s="132" t="s">
        <v>90</v>
      </c>
      <c r="CI9" s="132">
        <v>2309</v>
      </c>
      <c r="CJ9" s="152"/>
      <c r="CK9" s="153"/>
    </row>
    <row r="10" spans="1:89">
      <c r="A10" s="132">
        <v>110213</v>
      </c>
      <c r="B10" s="132">
        <v>8262015</v>
      </c>
      <c r="C10" s="132" t="s">
        <v>102</v>
      </c>
      <c r="D10" s="134">
        <v>44</v>
      </c>
      <c r="E10" s="134">
        <v>44</v>
      </c>
      <c r="F10" s="134">
        <v>0</v>
      </c>
      <c r="G10" s="134">
        <v>143912.76325511798</v>
      </c>
      <c r="H10" s="134">
        <v>0</v>
      </c>
      <c r="I10" s="134">
        <v>0</v>
      </c>
      <c r="J10" s="134">
        <v>1933.8243999999997</v>
      </c>
      <c r="K10" s="134">
        <v>0</v>
      </c>
      <c r="L10" s="134">
        <v>2427.5667999999996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34">
        <v>0</v>
      </c>
      <c r="S10" s="134">
        <v>0</v>
      </c>
      <c r="T10" s="134">
        <v>0</v>
      </c>
      <c r="U10" s="134">
        <v>0</v>
      </c>
      <c r="V10" s="134">
        <v>0</v>
      </c>
      <c r="W10" s="134">
        <v>0</v>
      </c>
      <c r="X10" s="134">
        <v>0</v>
      </c>
      <c r="Y10" s="134">
        <v>0</v>
      </c>
      <c r="Z10" s="134">
        <v>0</v>
      </c>
      <c r="AA10" s="134">
        <v>0</v>
      </c>
      <c r="AB10" s="134">
        <v>0</v>
      </c>
      <c r="AC10" s="134">
        <v>13421.673045932737</v>
      </c>
      <c r="AD10" s="134">
        <v>0</v>
      </c>
      <c r="AE10" s="134">
        <v>0</v>
      </c>
      <c r="AF10" s="134">
        <v>0</v>
      </c>
      <c r="AG10" s="134">
        <v>121300</v>
      </c>
      <c r="AH10" s="134">
        <v>15877.609034267916</v>
      </c>
      <c r="AI10" s="134">
        <v>0</v>
      </c>
      <c r="AJ10" s="134">
        <v>0</v>
      </c>
      <c r="AK10" s="134">
        <v>0</v>
      </c>
      <c r="AL10" s="134">
        <v>0</v>
      </c>
      <c r="AM10" s="134">
        <v>0</v>
      </c>
      <c r="AN10" s="134">
        <v>0</v>
      </c>
      <c r="AO10" s="134">
        <v>0</v>
      </c>
      <c r="AP10" s="134">
        <v>0</v>
      </c>
      <c r="AQ10" s="134">
        <v>0</v>
      </c>
      <c r="AR10" s="134">
        <v>0</v>
      </c>
      <c r="AS10" s="134">
        <v>0</v>
      </c>
      <c r="AT10" s="134">
        <v>143912.76325511798</v>
      </c>
      <c r="AU10" s="134">
        <v>17783.064245932736</v>
      </c>
      <c r="AV10" s="134">
        <v>137177.60903426792</v>
      </c>
      <c r="AW10" s="134">
        <v>12936.975101793105</v>
      </c>
      <c r="AX10" s="134">
        <v>298873.43653531861</v>
      </c>
      <c r="AY10" s="134">
        <v>298873.43653531861</v>
      </c>
      <c r="AZ10" s="134">
        <v>4265</v>
      </c>
      <c r="BA10" s="134">
        <v>187660</v>
      </c>
      <c r="BB10" s="134">
        <v>0</v>
      </c>
      <c r="BC10" s="134">
        <v>0</v>
      </c>
      <c r="BD10" s="134">
        <v>298873.43653531861</v>
      </c>
      <c r="BE10" s="134">
        <v>298873.43653531861</v>
      </c>
      <c r="BF10" s="134">
        <v>0</v>
      </c>
      <c r="BG10" s="134">
        <v>187660</v>
      </c>
      <c r="BH10" s="134">
        <v>50482.390965732076</v>
      </c>
      <c r="BI10" s="134">
        <v>161695.82750105069</v>
      </c>
      <c r="BJ10" s="134">
        <v>3674.9051704784247</v>
      </c>
      <c r="BK10" s="134">
        <v>3332.0719682317167</v>
      </c>
      <c r="BL10" s="134">
        <v>0.10288889481239047</v>
      </c>
      <c r="BM10" s="134">
        <v>0</v>
      </c>
      <c r="BN10" s="134">
        <v>0</v>
      </c>
      <c r="BO10" s="134">
        <v>298873.43653531861</v>
      </c>
      <c r="BP10" s="134">
        <v>6792.5781030754233</v>
      </c>
      <c r="BQ10" s="135" t="s">
        <v>288</v>
      </c>
      <c r="BR10" s="134">
        <v>6792.5781030754233</v>
      </c>
      <c r="BS10" s="134">
        <v>2.9458401366520448E-2</v>
      </c>
      <c r="BT10" s="134">
        <v>-926.650758</v>
      </c>
      <c r="BU10" s="134">
        <v>297946.78577731864</v>
      </c>
      <c r="BV10" s="134">
        <v>0</v>
      </c>
      <c r="BW10" s="134">
        <v>297946.78577731864</v>
      </c>
      <c r="BY10" s="132">
        <v>0</v>
      </c>
      <c r="BZ10" s="134">
        <v>44</v>
      </c>
      <c r="CA10" s="132">
        <v>0</v>
      </c>
      <c r="CB10" s="132">
        <v>0</v>
      </c>
      <c r="CD10" s="134">
        <f>VLOOKUP(B10,'[3]Schools Block Data'!$B$5:$AX$149,49,0)</f>
        <v>0</v>
      </c>
      <c r="CH10" s="132" t="s">
        <v>92</v>
      </c>
      <c r="CI10" s="132">
        <v>3391</v>
      </c>
      <c r="CJ10" s="152"/>
      <c r="CK10" s="153"/>
    </row>
    <row r="11" spans="1:89">
      <c r="A11" s="132">
        <v>134072</v>
      </c>
      <c r="B11" s="132">
        <v>8262017</v>
      </c>
      <c r="C11" s="132" t="s">
        <v>96</v>
      </c>
      <c r="D11" s="134">
        <v>415</v>
      </c>
      <c r="E11" s="134">
        <v>415</v>
      </c>
      <c r="F11" s="134">
        <v>0</v>
      </c>
      <c r="G11" s="134">
        <v>1357359.0170653174</v>
      </c>
      <c r="H11" s="134">
        <v>0</v>
      </c>
      <c r="I11" s="134">
        <v>0</v>
      </c>
      <c r="J11" s="134">
        <v>30457.734300000073</v>
      </c>
      <c r="K11" s="134">
        <v>0</v>
      </c>
      <c r="L11" s="134">
        <v>40661.743899999965</v>
      </c>
      <c r="M11" s="134">
        <v>0</v>
      </c>
      <c r="N11" s="134">
        <v>3175.8330096618315</v>
      </c>
      <c r="O11" s="134">
        <v>1948.8066195652204</v>
      </c>
      <c r="P11" s="134">
        <v>1299.2044130434779</v>
      </c>
      <c r="Q11" s="134">
        <v>948.62544444444541</v>
      </c>
      <c r="R11" s="134">
        <v>2526.2308031400885</v>
      </c>
      <c r="S11" s="134">
        <v>0</v>
      </c>
      <c r="T11" s="134">
        <v>0</v>
      </c>
      <c r="U11" s="134">
        <v>0</v>
      </c>
      <c r="V11" s="134">
        <v>0</v>
      </c>
      <c r="W11" s="134">
        <v>0</v>
      </c>
      <c r="X11" s="134">
        <v>0</v>
      </c>
      <c r="Y11" s="134">
        <v>0</v>
      </c>
      <c r="Z11" s="134">
        <v>33670.12234544169</v>
      </c>
      <c r="AA11" s="134">
        <v>0</v>
      </c>
      <c r="AB11" s="134">
        <v>0</v>
      </c>
      <c r="AC11" s="134">
        <v>148097.90655701753</v>
      </c>
      <c r="AD11" s="134">
        <v>0</v>
      </c>
      <c r="AE11" s="134">
        <v>0</v>
      </c>
      <c r="AF11" s="134">
        <v>0</v>
      </c>
      <c r="AG11" s="134">
        <v>121300</v>
      </c>
      <c r="AH11" s="134">
        <v>0</v>
      </c>
      <c r="AI11" s="134">
        <v>0</v>
      </c>
      <c r="AJ11" s="134">
        <v>0</v>
      </c>
      <c r="AK11" s="134">
        <v>62436</v>
      </c>
      <c r="AL11" s="134">
        <v>0</v>
      </c>
      <c r="AM11" s="134">
        <v>0</v>
      </c>
      <c r="AN11" s="134">
        <v>0</v>
      </c>
      <c r="AO11" s="134">
        <v>0</v>
      </c>
      <c r="AP11" s="134">
        <v>0</v>
      </c>
      <c r="AQ11" s="134">
        <v>0</v>
      </c>
      <c r="AR11" s="134">
        <v>0</v>
      </c>
      <c r="AS11" s="134">
        <v>0</v>
      </c>
      <c r="AT11" s="134">
        <v>1357359.0170653174</v>
      </c>
      <c r="AU11" s="134">
        <v>262786.20739231433</v>
      </c>
      <c r="AV11" s="134">
        <v>183736</v>
      </c>
      <c r="AW11" s="134">
        <v>142578.68753484573</v>
      </c>
      <c r="AX11" s="134">
        <v>1803881.2244576318</v>
      </c>
      <c r="AY11" s="134">
        <v>1741445.2244576318</v>
      </c>
      <c r="AZ11" s="134">
        <v>4265</v>
      </c>
      <c r="BA11" s="134">
        <v>1769975</v>
      </c>
      <c r="BB11" s="134">
        <v>28529.775542368181</v>
      </c>
      <c r="BC11" s="134">
        <v>0</v>
      </c>
      <c r="BD11" s="134">
        <v>1832411</v>
      </c>
      <c r="BE11" s="134">
        <v>1832410.9999999998</v>
      </c>
      <c r="BF11" s="134">
        <v>0</v>
      </c>
      <c r="BG11" s="134">
        <v>1832411</v>
      </c>
      <c r="BH11" s="134">
        <v>1648675</v>
      </c>
      <c r="BI11" s="134">
        <v>1648675</v>
      </c>
      <c r="BJ11" s="134">
        <v>3972.7108433734938</v>
      </c>
      <c r="BK11" s="134">
        <v>3887.7108433734938</v>
      </c>
      <c r="BL11" s="134">
        <v>2.1863765960084294E-2</v>
      </c>
      <c r="BM11" s="134">
        <v>0</v>
      </c>
      <c r="BN11" s="134">
        <v>0</v>
      </c>
      <c r="BO11" s="134">
        <v>1832411</v>
      </c>
      <c r="BP11" s="134">
        <v>4265</v>
      </c>
      <c r="BQ11" s="135" t="s">
        <v>288</v>
      </c>
      <c r="BR11" s="134">
        <v>4415.448192771084</v>
      </c>
      <c r="BS11" s="134">
        <v>1.9628453272317659E-2</v>
      </c>
      <c r="BT11" s="134">
        <v>-8740.0014675000002</v>
      </c>
      <c r="BU11" s="134">
        <v>1823670.9985324999</v>
      </c>
      <c r="BV11" s="134">
        <v>0</v>
      </c>
      <c r="BW11" s="134">
        <v>1823670.9985324999</v>
      </c>
      <c r="BY11" s="132">
        <v>62436</v>
      </c>
      <c r="BZ11" s="134">
        <v>415</v>
      </c>
      <c r="CA11" s="132">
        <v>0</v>
      </c>
      <c r="CB11" s="132">
        <v>0</v>
      </c>
      <c r="CD11" s="134">
        <f>VLOOKUP(B11,'[3]Schools Block Data'!$B$5:$AX$149,49,0)</f>
        <v>4.7846889952153108E-3</v>
      </c>
      <c r="CH11" s="132" t="s">
        <v>94</v>
      </c>
      <c r="CI11" s="132">
        <v>2005</v>
      </c>
      <c r="CJ11" s="152"/>
      <c r="CK11" s="153"/>
    </row>
    <row r="12" spans="1:89">
      <c r="A12" s="132">
        <v>110230</v>
      </c>
      <c r="B12" s="132">
        <v>8262042</v>
      </c>
      <c r="C12" s="132" t="s">
        <v>137</v>
      </c>
      <c r="D12" s="134">
        <v>297</v>
      </c>
      <c r="E12" s="134">
        <v>297</v>
      </c>
      <c r="F12" s="134">
        <v>0</v>
      </c>
      <c r="G12" s="134">
        <v>971411.15197204647</v>
      </c>
      <c r="H12" s="134">
        <v>0</v>
      </c>
      <c r="I12" s="134">
        <v>0</v>
      </c>
      <c r="J12" s="134">
        <v>18633.357625190809</v>
      </c>
      <c r="K12" s="134">
        <v>0</v>
      </c>
      <c r="L12" s="134">
        <v>24078.77565458016</v>
      </c>
      <c r="M12" s="134">
        <v>0</v>
      </c>
      <c r="N12" s="134">
        <v>775.50789461538193</v>
      </c>
      <c r="O12" s="134">
        <v>317.2532296153849</v>
      </c>
      <c r="P12" s="134">
        <v>1480.5150715384564</v>
      </c>
      <c r="Q12" s="134">
        <v>0</v>
      </c>
      <c r="R12" s="134">
        <v>0</v>
      </c>
      <c r="S12" s="134">
        <v>0</v>
      </c>
      <c r="T12" s="134">
        <v>0</v>
      </c>
      <c r="U12" s="134">
        <v>0</v>
      </c>
      <c r="V12" s="134">
        <v>0</v>
      </c>
      <c r="W12" s="134">
        <v>0</v>
      </c>
      <c r="X12" s="134">
        <v>0</v>
      </c>
      <c r="Y12" s="134">
        <v>0</v>
      </c>
      <c r="Z12" s="134">
        <v>4464.0325124999927</v>
      </c>
      <c r="AA12" s="134">
        <v>0</v>
      </c>
      <c r="AB12" s="134">
        <v>0</v>
      </c>
      <c r="AC12" s="134">
        <v>97678.106759302318</v>
      </c>
      <c r="AD12" s="134">
        <v>0</v>
      </c>
      <c r="AE12" s="134">
        <v>2459.183431259547</v>
      </c>
      <c r="AF12" s="134">
        <v>0</v>
      </c>
      <c r="AG12" s="134">
        <v>121300</v>
      </c>
      <c r="AH12" s="134">
        <v>0</v>
      </c>
      <c r="AI12" s="134">
        <v>0</v>
      </c>
      <c r="AJ12" s="134">
        <v>0</v>
      </c>
      <c r="AK12" s="134">
        <v>22590</v>
      </c>
      <c r="AL12" s="134">
        <v>0</v>
      </c>
      <c r="AM12" s="134">
        <v>0</v>
      </c>
      <c r="AN12" s="134">
        <v>0</v>
      </c>
      <c r="AO12" s="134">
        <v>0</v>
      </c>
      <c r="AP12" s="134">
        <v>0</v>
      </c>
      <c r="AQ12" s="134">
        <v>0</v>
      </c>
      <c r="AR12" s="134">
        <v>0</v>
      </c>
      <c r="AS12" s="134">
        <v>0</v>
      </c>
      <c r="AT12" s="134">
        <v>971411.15197204647</v>
      </c>
      <c r="AU12" s="134">
        <v>149886.73217860208</v>
      </c>
      <c r="AV12" s="134">
        <v>143890</v>
      </c>
      <c r="AW12" s="134">
        <v>94465.557199804287</v>
      </c>
      <c r="AX12" s="134">
        <v>1265187.8841506485</v>
      </c>
      <c r="AY12" s="134">
        <v>1242597.8841506485</v>
      </c>
      <c r="AZ12" s="134">
        <v>4265</v>
      </c>
      <c r="BA12" s="134">
        <v>1266705</v>
      </c>
      <c r="BB12" s="134">
        <v>24107.11584935151</v>
      </c>
      <c r="BC12" s="134">
        <v>0</v>
      </c>
      <c r="BD12" s="134">
        <v>1289295</v>
      </c>
      <c r="BE12" s="134">
        <v>1289295.0000000002</v>
      </c>
      <c r="BF12" s="134">
        <v>0</v>
      </c>
      <c r="BG12" s="134">
        <v>1289295</v>
      </c>
      <c r="BH12" s="134">
        <v>1145405</v>
      </c>
      <c r="BI12" s="134">
        <v>1145405</v>
      </c>
      <c r="BJ12" s="134">
        <v>3856.5824915824915</v>
      </c>
      <c r="BK12" s="134">
        <v>3717.8651685393256</v>
      </c>
      <c r="BL12" s="134">
        <v>3.7311014992419719E-2</v>
      </c>
      <c r="BM12" s="134">
        <v>0</v>
      </c>
      <c r="BN12" s="134">
        <v>0</v>
      </c>
      <c r="BO12" s="134">
        <v>1289295</v>
      </c>
      <c r="BP12" s="134">
        <v>4265</v>
      </c>
      <c r="BQ12" s="135" t="s">
        <v>288</v>
      </c>
      <c r="BR12" s="134">
        <v>4341.060606060606</v>
      </c>
      <c r="BS12" s="134">
        <v>1.9799378667366252E-2</v>
      </c>
      <c r="BT12" s="134">
        <v>-6254.8926165000003</v>
      </c>
      <c r="BU12" s="134">
        <v>1283040.1073835001</v>
      </c>
      <c r="BV12" s="134">
        <v>0</v>
      </c>
      <c r="BW12" s="134">
        <v>1283040.1073835001</v>
      </c>
      <c r="BY12" s="132">
        <v>22590</v>
      </c>
      <c r="BZ12" s="134">
        <v>297</v>
      </c>
      <c r="CA12" s="132">
        <v>0</v>
      </c>
      <c r="CB12" s="132">
        <v>0</v>
      </c>
      <c r="CD12" s="134">
        <f>VLOOKUP(B12,'[3]Schools Block Data'!$B$5:$AX$149,49,0)</f>
        <v>0</v>
      </c>
      <c r="CH12" s="132" t="s">
        <v>96</v>
      </c>
      <c r="CI12" s="132">
        <v>2017</v>
      </c>
      <c r="CJ12" s="152"/>
      <c r="CK12" s="153"/>
    </row>
    <row r="13" spans="1:89">
      <c r="A13" s="132">
        <v>110231</v>
      </c>
      <c r="B13" s="132">
        <v>8262043</v>
      </c>
      <c r="C13" s="132" t="s">
        <v>138</v>
      </c>
      <c r="D13" s="134">
        <v>155</v>
      </c>
      <c r="E13" s="134">
        <v>155</v>
      </c>
      <c r="F13" s="134">
        <v>0</v>
      </c>
      <c r="G13" s="134">
        <v>506965.41601234744</v>
      </c>
      <c r="H13" s="134">
        <v>0</v>
      </c>
      <c r="I13" s="134">
        <v>0</v>
      </c>
      <c r="J13" s="134">
        <v>6768.385400000001</v>
      </c>
      <c r="K13" s="134">
        <v>0</v>
      </c>
      <c r="L13" s="134">
        <v>8496.4838000000018</v>
      </c>
      <c r="M13" s="134">
        <v>0</v>
      </c>
      <c r="N13" s="134">
        <v>1810.3888000000015</v>
      </c>
      <c r="O13" s="134">
        <v>4721.4117000000124</v>
      </c>
      <c r="P13" s="134">
        <v>864.04919999999913</v>
      </c>
      <c r="Q13" s="134">
        <v>0</v>
      </c>
      <c r="R13" s="134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  <c r="Y13" s="134">
        <v>0</v>
      </c>
      <c r="Z13" s="134">
        <v>6188.8583988549626</v>
      </c>
      <c r="AA13" s="134">
        <v>0</v>
      </c>
      <c r="AB13" s="134">
        <v>0</v>
      </c>
      <c r="AC13" s="134">
        <v>44668.895330578518</v>
      </c>
      <c r="AD13" s="134">
        <v>0</v>
      </c>
      <c r="AE13" s="134">
        <v>0</v>
      </c>
      <c r="AF13" s="134">
        <v>0</v>
      </c>
      <c r="AG13" s="134">
        <v>121300</v>
      </c>
      <c r="AH13" s="134">
        <v>0</v>
      </c>
      <c r="AI13" s="134">
        <v>0</v>
      </c>
      <c r="AJ13" s="134">
        <v>0</v>
      </c>
      <c r="AK13" s="134">
        <v>22716</v>
      </c>
      <c r="AL13" s="134">
        <v>0</v>
      </c>
      <c r="AM13" s="134">
        <v>0</v>
      </c>
      <c r="AN13" s="134">
        <v>0</v>
      </c>
      <c r="AO13" s="134">
        <v>0</v>
      </c>
      <c r="AP13" s="134">
        <v>0</v>
      </c>
      <c r="AQ13" s="134">
        <v>0</v>
      </c>
      <c r="AR13" s="134">
        <v>0</v>
      </c>
      <c r="AS13" s="134">
        <v>0</v>
      </c>
      <c r="AT13" s="134">
        <v>506965.41601234744</v>
      </c>
      <c r="AU13" s="134">
        <v>73518.472629433498</v>
      </c>
      <c r="AV13" s="134">
        <v>144016</v>
      </c>
      <c r="AW13" s="134">
        <v>47654.103650865814</v>
      </c>
      <c r="AX13" s="134">
        <v>724499.88864178094</v>
      </c>
      <c r="AY13" s="134">
        <v>701783.88864178094</v>
      </c>
      <c r="AZ13" s="134">
        <v>4265</v>
      </c>
      <c r="BA13" s="134">
        <v>661075</v>
      </c>
      <c r="BB13" s="134">
        <v>0</v>
      </c>
      <c r="BC13" s="134">
        <v>0</v>
      </c>
      <c r="BD13" s="134">
        <v>724499.88864178094</v>
      </c>
      <c r="BE13" s="134">
        <v>724499.88864178106</v>
      </c>
      <c r="BF13" s="134">
        <v>0</v>
      </c>
      <c r="BG13" s="134">
        <v>683791</v>
      </c>
      <c r="BH13" s="134">
        <v>539775</v>
      </c>
      <c r="BI13" s="134">
        <v>580483.88864178094</v>
      </c>
      <c r="BJ13" s="134">
        <v>3745.0573460760061</v>
      </c>
      <c r="BK13" s="134">
        <v>3791.6837442176875</v>
      </c>
      <c r="BL13" s="134">
        <v>-1.2297016651978587E-2</v>
      </c>
      <c r="BM13" s="134">
        <v>1.7297016651978588E-2</v>
      </c>
      <c r="BN13" s="134">
        <v>10165.646613729328</v>
      </c>
      <c r="BO13" s="134">
        <v>734665.53525551024</v>
      </c>
      <c r="BP13" s="134">
        <v>4593.2228081000658</v>
      </c>
      <c r="BQ13" s="135" t="s">
        <v>288</v>
      </c>
      <c r="BR13" s="134">
        <v>4739.7776468097436</v>
      </c>
      <c r="BS13" s="134">
        <v>-6.6242362526537368E-3</v>
      </c>
      <c r="BT13" s="134">
        <v>-3264.3378975000001</v>
      </c>
      <c r="BU13" s="134">
        <v>731401.19735801022</v>
      </c>
      <c r="BV13" s="134">
        <v>0</v>
      </c>
      <c r="BW13" s="134">
        <v>731401.19735801022</v>
      </c>
      <c r="BY13" s="132">
        <v>22716</v>
      </c>
      <c r="BZ13" s="134">
        <v>155</v>
      </c>
      <c r="CA13" s="132">
        <v>0</v>
      </c>
      <c r="CB13" s="132">
        <v>0</v>
      </c>
      <c r="CD13" s="134">
        <f>VLOOKUP(B13,'[3]Schools Block Data'!$B$5:$AX$149,49,0)</f>
        <v>0</v>
      </c>
      <c r="CH13" s="132" t="s">
        <v>98</v>
      </c>
      <c r="CI13" s="132">
        <v>2121</v>
      </c>
      <c r="CJ13" s="152"/>
      <c r="CK13" s="153"/>
    </row>
    <row r="14" spans="1:89">
      <c r="A14" s="132">
        <v>110240</v>
      </c>
      <c r="B14" s="132">
        <v>8262062</v>
      </c>
      <c r="C14" s="132" t="s">
        <v>165</v>
      </c>
      <c r="D14" s="134">
        <v>130</v>
      </c>
      <c r="E14" s="134">
        <v>130</v>
      </c>
      <c r="F14" s="134">
        <v>0</v>
      </c>
      <c r="G14" s="134">
        <v>425196.80052648496</v>
      </c>
      <c r="H14" s="134">
        <v>0</v>
      </c>
      <c r="I14" s="134">
        <v>0</v>
      </c>
      <c r="J14" s="134">
        <v>23689.348900000008</v>
      </c>
      <c r="K14" s="134">
        <v>0</v>
      </c>
      <c r="L14" s="134">
        <v>29737.69330000001</v>
      </c>
      <c r="M14" s="134">
        <v>0</v>
      </c>
      <c r="N14" s="134">
        <v>2941.8818000000001</v>
      </c>
      <c r="O14" s="134">
        <v>11386.934099999986</v>
      </c>
      <c r="P14" s="134">
        <v>2592.1476000000021</v>
      </c>
      <c r="Q14" s="134">
        <v>1892.6792000000014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42906.570135802445</v>
      </c>
      <c r="AA14" s="134">
        <v>0</v>
      </c>
      <c r="AB14" s="134">
        <v>0</v>
      </c>
      <c r="AC14" s="134">
        <v>39654.943090255816</v>
      </c>
      <c r="AD14" s="134">
        <v>0</v>
      </c>
      <c r="AE14" s="134">
        <v>0</v>
      </c>
      <c r="AF14" s="134">
        <v>0</v>
      </c>
      <c r="AG14" s="134">
        <v>121300</v>
      </c>
      <c r="AH14" s="134">
        <v>0</v>
      </c>
      <c r="AI14" s="134">
        <v>0</v>
      </c>
      <c r="AJ14" s="134">
        <v>0</v>
      </c>
      <c r="AK14" s="134">
        <v>31992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425196.80052648496</v>
      </c>
      <c r="AU14" s="134">
        <v>154802.19812605827</v>
      </c>
      <c r="AV14" s="134">
        <v>153292</v>
      </c>
      <c r="AW14" s="134">
        <v>54797.242928479631</v>
      </c>
      <c r="AX14" s="134">
        <v>733290.99865254317</v>
      </c>
      <c r="AY14" s="134">
        <v>701298.99865254317</v>
      </c>
      <c r="AZ14" s="134">
        <v>4265</v>
      </c>
      <c r="BA14" s="134">
        <v>554450</v>
      </c>
      <c r="BB14" s="134">
        <v>0</v>
      </c>
      <c r="BC14" s="134">
        <v>0</v>
      </c>
      <c r="BD14" s="134">
        <v>733290.99865254317</v>
      </c>
      <c r="BE14" s="134">
        <v>733290.99865254329</v>
      </c>
      <c r="BF14" s="134">
        <v>0</v>
      </c>
      <c r="BG14" s="134">
        <v>586442</v>
      </c>
      <c r="BH14" s="134">
        <v>433150</v>
      </c>
      <c r="BI14" s="134">
        <v>579998.99865254317</v>
      </c>
      <c r="BJ14" s="134">
        <v>4461.530758865717</v>
      </c>
      <c r="BK14" s="134">
        <v>4490.3712357798167</v>
      </c>
      <c r="BL14" s="134">
        <v>-6.4227377648189534E-3</v>
      </c>
      <c r="BM14" s="134">
        <v>1.1422737764818953E-2</v>
      </c>
      <c r="BN14" s="134">
        <v>6668.0033020898527</v>
      </c>
      <c r="BO14" s="134">
        <v>739959.00195463304</v>
      </c>
      <c r="BP14" s="134">
        <v>5445.9000150356387</v>
      </c>
      <c r="BQ14" s="135" t="s">
        <v>288</v>
      </c>
      <c r="BR14" s="134">
        <v>5691.9923227279469</v>
      </c>
      <c r="BS14" s="134">
        <v>-3.4718884698351826E-2</v>
      </c>
      <c r="BT14" s="134">
        <v>-2737.8317849999999</v>
      </c>
      <c r="BU14" s="134">
        <v>737221.170169633</v>
      </c>
      <c r="BV14" s="134">
        <v>0</v>
      </c>
      <c r="BW14" s="134">
        <v>737221.170169633</v>
      </c>
      <c r="BY14" s="132">
        <v>31992</v>
      </c>
      <c r="BZ14" s="134">
        <v>130</v>
      </c>
      <c r="CA14" s="132">
        <v>0</v>
      </c>
      <c r="CB14" s="132">
        <v>0</v>
      </c>
      <c r="CD14" s="134">
        <f>VLOOKUP(B14,'[3]Schools Block Data'!$B$5:$AX$149,49,0)</f>
        <v>0</v>
      </c>
      <c r="CH14" s="132" t="s">
        <v>100</v>
      </c>
      <c r="CI14" s="132">
        <v>2336</v>
      </c>
      <c r="CJ14" s="152"/>
      <c r="CK14" s="153"/>
    </row>
    <row r="15" spans="1:89">
      <c r="A15" s="132">
        <v>110242</v>
      </c>
      <c r="B15" s="132">
        <v>8262067</v>
      </c>
      <c r="C15" s="132" t="s">
        <v>150</v>
      </c>
      <c r="D15" s="134">
        <v>153</v>
      </c>
      <c r="E15" s="134">
        <v>153</v>
      </c>
      <c r="F15" s="134">
        <v>0</v>
      </c>
      <c r="G15" s="134">
        <v>500423.92677347845</v>
      </c>
      <c r="H15" s="134">
        <v>0</v>
      </c>
      <c r="I15" s="134">
        <v>0</v>
      </c>
      <c r="J15" s="134">
        <v>9185.6659000000218</v>
      </c>
      <c r="K15" s="134">
        <v>0</v>
      </c>
      <c r="L15" s="134">
        <v>11530.942300000028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678.77801793893104</v>
      </c>
      <c r="AA15" s="134">
        <v>0</v>
      </c>
      <c r="AB15" s="134">
        <v>0</v>
      </c>
      <c r="AC15" s="134">
        <v>44115.309320930224</v>
      </c>
      <c r="AD15" s="134">
        <v>0</v>
      </c>
      <c r="AE15" s="134">
        <v>6489.1123550000266</v>
      </c>
      <c r="AF15" s="134">
        <v>0</v>
      </c>
      <c r="AG15" s="134">
        <v>121300</v>
      </c>
      <c r="AH15" s="134">
        <v>0</v>
      </c>
      <c r="AI15" s="134">
        <v>0</v>
      </c>
      <c r="AJ15" s="134">
        <v>0</v>
      </c>
      <c r="AK15" s="134">
        <v>13680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500423.92677347845</v>
      </c>
      <c r="AU15" s="134">
        <v>71999.807893869234</v>
      </c>
      <c r="AV15" s="134">
        <v>134980</v>
      </c>
      <c r="AW15" s="134">
        <v>44894.474091776356</v>
      </c>
      <c r="AX15" s="134">
        <v>707403.73466734774</v>
      </c>
      <c r="AY15" s="134">
        <v>693723.73466734774</v>
      </c>
      <c r="AZ15" s="134">
        <v>4265</v>
      </c>
      <c r="BA15" s="134">
        <v>652545</v>
      </c>
      <c r="BB15" s="134">
        <v>0</v>
      </c>
      <c r="BC15" s="134">
        <v>0</v>
      </c>
      <c r="BD15" s="134">
        <v>707403.73466734774</v>
      </c>
      <c r="BE15" s="134">
        <v>707403.73466734774</v>
      </c>
      <c r="BF15" s="134">
        <v>0</v>
      </c>
      <c r="BG15" s="134">
        <v>666225</v>
      </c>
      <c r="BH15" s="134">
        <v>531245</v>
      </c>
      <c r="BI15" s="134">
        <v>572423.73466734774</v>
      </c>
      <c r="BJ15" s="134">
        <v>3741.3315991329919</v>
      </c>
      <c r="BK15" s="134">
        <v>3599.7964120805373</v>
      </c>
      <c r="BL15" s="134">
        <v>3.9317553230920906E-2</v>
      </c>
      <c r="BM15" s="134">
        <v>0</v>
      </c>
      <c r="BN15" s="134">
        <v>0</v>
      </c>
      <c r="BO15" s="134">
        <v>707403.73466734774</v>
      </c>
      <c r="BP15" s="134">
        <v>4534.1420566493316</v>
      </c>
      <c r="BQ15" s="135" t="s">
        <v>288</v>
      </c>
      <c r="BR15" s="134">
        <v>4623.5538213552136</v>
      </c>
      <c r="BS15" s="134">
        <v>2.615604786436343E-2</v>
      </c>
      <c r="BT15" s="134">
        <v>-3222.2174085000001</v>
      </c>
      <c r="BU15" s="134">
        <v>704181.51725884771</v>
      </c>
      <c r="BV15" s="134">
        <v>0</v>
      </c>
      <c r="BW15" s="134">
        <v>704181.51725884771</v>
      </c>
      <c r="BY15" s="132">
        <v>13680</v>
      </c>
      <c r="BZ15" s="134">
        <v>153</v>
      </c>
      <c r="CA15" s="132">
        <v>0</v>
      </c>
      <c r="CB15" s="132">
        <v>0</v>
      </c>
      <c r="CD15" s="134">
        <f>VLOOKUP(B15,'[3]Schools Block Data'!$B$5:$AX$149,49,0)</f>
        <v>0</v>
      </c>
      <c r="CH15" s="132" t="s">
        <v>102</v>
      </c>
      <c r="CI15" s="132">
        <v>2015</v>
      </c>
      <c r="CJ15" s="152"/>
      <c r="CK15" s="153"/>
    </row>
    <row r="16" spans="1:89">
      <c r="A16" s="132">
        <v>110252</v>
      </c>
      <c r="B16" s="132">
        <v>8262112</v>
      </c>
      <c r="C16" s="132" t="s">
        <v>176</v>
      </c>
      <c r="D16" s="134">
        <v>185</v>
      </c>
      <c r="E16" s="134">
        <v>185</v>
      </c>
      <c r="F16" s="134">
        <v>0</v>
      </c>
      <c r="G16" s="134">
        <v>605087.75459538249</v>
      </c>
      <c r="H16" s="134">
        <v>0</v>
      </c>
      <c r="I16" s="134">
        <v>0</v>
      </c>
      <c r="J16" s="134">
        <v>17404.419600000034</v>
      </c>
      <c r="K16" s="134">
        <v>0</v>
      </c>
      <c r="L16" s="134">
        <v>22454.992900000001</v>
      </c>
      <c r="M16" s="134">
        <v>0</v>
      </c>
      <c r="N16" s="134">
        <v>678.89579999999933</v>
      </c>
      <c r="O16" s="134">
        <v>1388.6504999999988</v>
      </c>
      <c r="P16" s="134">
        <v>0</v>
      </c>
      <c r="Q16" s="134">
        <v>7570.7168000000011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7275.6237349624025</v>
      </c>
      <c r="AA16" s="134">
        <v>0</v>
      </c>
      <c r="AB16" s="134">
        <v>0</v>
      </c>
      <c r="AC16" s="134">
        <v>56432.034397671741</v>
      </c>
      <c r="AD16" s="134">
        <v>0</v>
      </c>
      <c r="AE16" s="134">
        <v>0</v>
      </c>
      <c r="AF16" s="134">
        <v>0</v>
      </c>
      <c r="AG16" s="134">
        <v>121300</v>
      </c>
      <c r="AH16" s="134">
        <v>0</v>
      </c>
      <c r="AI16" s="134">
        <v>0</v>
      </c>
      <c r="AJ16" s="134">
        <v>0</v>
      </c>
      <c r="AK16" s="134">
        <v>30444</v>
      </c>
      <c r="AL16" s="134">
        <v>0</v>
      </c>
      <c r="AM16" s="134">
        <v>0</v>
      </c>
      <c r="AN16" s="134">
        <v>0</v>
      </c>
      <c r="AO16" s="134">
        <v>0</v>
      </c>
      <c r="AP16" s="134">
        <v>0</v>
      </c>
      <c r="AQ16" s="134">
        <v>0</v>
      </c>
      <c r="AR16" s="134">
        <v>0</v>
      </c>
      <c r="AS16" s="134">
        <v>0</v>
      </c>
      <c r="AT16" s="134">
        <v>605087.75459538249</v>
      </c>
      <c r="AU16" s="134">
        <v>113205.33373263417</v>
      </c>
      <c r="AV16" s="134">
        <v>151744</v>
      </c>
      <c r="AW16" s="134">
        <v>63035.667245721022</v>
      </c>
      <c r="AX16" s="134">
        <v>870037.08832801669</v>
      </c>
      <c r="AY16" s="134">
        <v>839593.08832801669</v>
      </c>
      <c r="AZ16" s="134">
        <v>4265</v>
      </c>
      <c r="BA16" s="134">
        <v>789025</v>
      </c>
      <c r="BB16" s="134">
        <v>0</v>
      </c>
      <c r="BC16" s="134">
        <v>0</v>
      </c>
      <c r="BD16" s="134">
        <v>870037.08832801669</v>
      </c>
      <c r="BE16" s="134">
        <v>870037.08832801669</v>
      </c>
      <c r="BF16" s="134">
        <v>0</v>
      </c>
      <c r="BG16" s="134">
        <v>819469</v>
      </c>
      <c r="BH16" s="134">
        <v>667725</v>
      </c>
      <c r="BI16" s="134">
        <v>718293.08832801669</v>
      </c>
      <c r="BJ16" s="134">
        <v>3882.6653423136036</v>
      </c>
      <c r="BK16" s="134">
        <v>3734.2452199095023</v>
      </c>
      <c r="BL16" s="134">
        <v>3.9745681834921949E-2</v>
      </c>
      <c r="BM16" s="134">
        <v>0</v>
      </c>
      <c r="BN16" s="134">
        <v>0</v>
      </c>
      <c r="BO16" s="134">
        <v>870037.08832801669</v>
      </c>
      <c r="BP16" s="134">
        <v>4538.341017989279</v>
      </c>
      <c r="BQ16" s="135" t="s">
        <v>288</v>
      </c>
      <c r="BR16" s="134">
        <v>4702.9031801514411</v>
      </c>
      <c r="BS16" s="134">
        <v>6.3795937882620501E-2</v>
      </c>
      <c r="BT16" s="134">
        <v>-3896.1452325</v>
      </c>
      <c r="BU16" s="134">
        <v>866140.94309551665</v>
      </c>
      <c r="BV16" s="134">
        <v>0</v>
      </c>
      <c r="BW16" s="134">
        <v>866140.94309551665</v>
      </c>
      <c r="BY16" s="132">
        <v>30444</v>
      </c>
      <c r="BZ16" s="134">
        <v>185</v>
      </c>
      <c r="CA16" s="132">
        <v>0</v>
      </c>
      <c r="CB16" s="132">
        <v>0</v>
      </c>
      <c r="CD16" s="134">
        <f>VLOOKUP(B16,'[3]Schools Block Data'!$B$5:$AX$149,49,0)</f>
        <v>0</v>
      </c>
      <c r="CH16" s="132" t="s">
        <v>104</v>
      </c>
      <c r="CI16" s="132">
        <v>2346</v>
      </c>
      <c r="CJ16" s="152"/>
      <c r="CK16" s="153"/>
    </row>
    <row r="17" spans="1:89">
      <c r="A17" s="132">
        <v>110256</v>
      </c>
      <c r="B17" s="132">
        <v>8262121</v>
      </c>
      <c r="C17" s="132" t="s">
        <v>98</v>
      </c>
      <c r="D17" s="134">
        <v>412</v>
      </c>
      <c r="E17" s="134">
        <v>412</v>
      </c>
      <c r="F17" s="134">
        <v>0</v>
      </c>
      <c r="G17" s="134">
        <v>1347546.783207014</v>
      </c>
      <c r="H17" s="134">
        <v>0</v>
      </c>
      <c r="I17" s="134">
        <v>0</v>
      </c>
      <c r="J17" s="134">
        <v>60432.012499999961</v>
      </c>
      <c r="K17" s="134">
        <v>0</v>
      </c>
      <c r="L17" s="134">
        <v>81930.379499999923</v>
      </c>
      <c r="M17" s="134">
        <v>0</v>
      </c>
      <c r="N17" s="134">
        <v>7015.2565999999961</v>
      </c>
      <c r="O17" s="134">
        <v>12775.584599999976</v>
      </c>
      <c r="P17" s="134">
        <v>2160.1230000000023</v>
      </c>
      <c r="Q17" s="134">
        <v>17507.282599999991</v>
      </c>
      <c r="R17" s="134">
        <v>504.02870000000041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30294.680177128994</v>
      </c>
      <c r="AA17" s="134">
        <v>0</v>
      </c>
      <c r="AB17" s="134">
        <v>0</v>
      </c>
      <c r="AC17" s="134">
        <v>118615.75544399259</v>
      </c>
      <c r="AD17" s="134">
        <v>0</v>
      </c>
      <c r="AE17" s="134">
        <v>0</v>
      </c>
      <c r="AF17" s="134">
        <v>0</v>
      </c>
      <c r="AG17" s="134">
        <v>121300</v>
      </c>
      <c r="AH17" s="134">
        <v>0</v>
      </c>
      <c r="AI17" s="134">
        <v>0</v>
      </c>
      <c r="AJ17" s="134">
        <v>0</v>
      </c>
      <c r="AK17" s="134">
        <v>7688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1347546.783207014</v>
      </c>
      <c r="AU17" s="134">
        <v>331235.10312112141</v>
      </c>
      <c r="AV17" s="134">
        <v>128988</v>
      </c>
      <c r="AW17" s="134">
        <v>156106.77876195704</v>
      </c>
      <c r="AX17" s="134">
        <v>1807769.8863281354</v>
      </c>
      <c r="AY17" s="134">
        <v>1800081.8863281354</v>
      </c>
      <c r="AZ17" s="134">
        <v>4265</v>
      </c>
      <c r="BA17" s="134">
        <v>1757180</v>
      </c>
      <c r="BB17" s="134">
        <v>0</v>
      </c>
      <c r="BC17" s="134">
        <v>0</v>
      </c>
      <c r="BD17" s="134">
        <v>1807769.8863281354</v>
      </c>
      <c r="BE17" s="134">
        <v>1807769.8863281352</v>
      </c>
      <c r="BF17" s="134">
        <v>0</v>
      </c>
      <c r="BG17" s="134">
        <v>1764868</v>
      </c>
      <c r="BH17" s="134">
        <v>1635880</v>
      </c>
      <c r="BI17" s="134">
        <v>1678781.8863281354</v>
      </c>
      <c r="BJ17" s="134">
        <v>4074.7133163304256</v>
      </c>
      <c r="BK17" s="134">
        <v>4038.1955630695443</v>
      </c>
      <c r="BL17" s="134">
        <v>9.0430868665318451E-3</v>
      </c>
      <c r="BM17" s="134">
        <v>0</v>
      </c>
      <c r="BN17" s="134">
        <v>0</v>
      </c>
      <c r="BO17" s="134">
        <v>1807769.8863281354</v>
      </c>
      <c r="BP17" s="134">
        <v>4369.1307920585814</v>
      </c>
      <c r="BQ17" s="135" t="s">
        <v>288</v>
      </c>
      <c r="BR17" s="134">
        <v>4387.7909862333381</v>
      </c>
      <c r="BS17" s="134">
        <v>9.2631405037895131E-3</v>
      </c>
      <c r="BT17" s="134">
        <v>-8676.820733999999</v>
      </c>
      <c r="BU17" s="134">
        <v>1799093.0655941353</v>
      </c>
      <c r="BV17" s="134">
        <v>0</v>
      </c>
      <c r="BW17" s="134">
        <v>1799093.0655941353</v>
      </c>
      <c r="BY17" s="132">
        <v>7688</v>
      </c>
      <c r="BZ17" s="134">
        <v>412</v>
      </c>
      <c r="CA17" s="132">
        <v>0</v>
      </c>
      <c r="CB17" s="132">
        <v>0</v>
      </c>
      <c r="CD17" s="134">
        <f>VLOOKUP(B17,'[3]Schools Block Data'!$B$5:$AX$149,49,0)</f>
        <v>0</v>
      </c>
      <c r="CH17" s="132" t="s">
        <v>106</v>
      </c>
      <c r="CI17" s="132">
        <v>2018</v>
      </c>
      <c r="CJ17" s="152"/>
      <c r="CK17" s="153"/>
    </row>
    <row r="18" spans="1:89">
      <c r="A18" s="132">
        <v>110257</v>
      </c>
      <c r="B18" s="132">
        <v>8262122</v>
      </c>
      <c r="C18" s="132" t="s">
        <v>208</v>
      </c>
      <c r="D18" s="134">
        <v>269</v>
      </c>
      <c r="E18" s="134">
        <v>269</v>
      </c>
      <c r="F18" s="134">
        <v>0</v>
      </c>
      <c r="G18" s="134">
        <v>879830.30262788048</v>
      </c>
      <c r="H18" s="134">
        <v>0</v>
      </c>
      <c r="I18" s="134">
        <v>0</v>
      </c>
      <c r="J18" s="134">
        <v>23689.348899999964</v>
      </c>
      <c r="K18" s="134">
        <v>0</v>
      </c>
      <c r="L18" s="134">
        <v>29737.693299999959</v>
      </c>
      <c r="M18" s="134">
        <v>0</v>
      </c>
      <c r="N18" s="134">
        <v>3620.7775999999981</v>
      </c>
      <c r="O18" s="134">
        <v>7776.4427999999989</v>
      </c>
      <c r="P18" s="134">
        <v>864.04920000000027</v>
      </c>
      <c r="Q18" s="134">
        <v>4258.5282000000034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61785.615666467005</v>
      </c>
      <c r="AA18" s="134">
        <v>0</v>
      </c>
      <c r="AB18" s="134">
        <v>0</v>
      </c>
      <c r="AC18" s="134">
        <v>82055.22839445241</v>
      </c>
      <c r="AD18" s="134">
        <v>0</v>
      </c>
      <c r="AE18" s="134">
        <v>0</v>
      </c>
      <c r="AF18" s="134">
        <v>0</v>
      </c>
      <c r="AG18" s="134">
        <v>121300</v>
      </c>
      <c r="AH18" s="134">
        <v>0</v>
      </c>
      <c r="AI18" s="134">
        <v>0</v>
      </c>
      <c r="AJ18" s="134">
        <v>0</v>
      </c>
      <c r="AK18" s="134">
        <v>5934</v>
      </c>
      <c r="AL18" s="134">
        <v>0</v>
      </c>
      <c r="AM18" s="134">
        <v>0</v>
      </c>
      <c r="AN18" s="134">
        <v>0</v>
      </c>
      <c r="AO18" s="134">
        <v>0</v>
      </c>
      <c r="AP18" s="134">
        <v>0</v>
      </c>
      <c r="AQ18" s="134">
        <v>0</v>
      </c>
      <c r="AR18" s="134">
        <v>0</v>
      </c>
      <c r="AS18" s="134">
        <v>0</v>
      </c>
      <c r="AT18" s="134">
        <v>879830.30262788048</v>
      </c>
      <c r="AU18" s="134">
        <v>213787.68406091933</v>
      </c>
      <c r="AV18" s="134">
        <v>127234</v>
      </c>
      <c r="AW18" s="134">
        <v>91878.486900507822</v>
      </c>
      <c r="AX18" s="134">
        <v>1220851.9866887997</v>
      </c>
      <c r="AY18" s="134">
        <v>1214917.9866887997</v>
      </c>
      <c r="AZ18" s="134">
        <v>4265</v>
      </c>
      <c r="BA18" s="134">
        <v>1147285</v>
      </c>
      <c r="BB18" s="134">
        <v>0</v>
      </c>
      <c r="BC18" s="134">
        <v>0</v>
      </c>
      <c r="BD18" s="134">
        <v>1220851.9866887997</v>
      </c>
      <c r="BE18" s="134">
        <v>1220851.9866887999</v>
      </c>
      <c r="BF18" s="134">
        <v>0</v>
      </c>
      <c r="BG18" s="134">
        <v>1153219</v>
      </c>
      <c r="BH18" s="134">
        <v>1025985</v>
      </c>
      <c r="BI18" s="134">
        <v>1093617.9866887997</v>
      </c>
      <c r="BJ18" s="134">
        <v>4065.4943743078056</v>
      </c>
      <c r="BK18" s="134">
        <v>4071.8130924000006</v>
      </c>
      <c r="BL18" s="134">
        <v>-1.551819287577035E-3</v>
      </c>
      <c r="BM18" s="134">
        <v>6.5518192875770355E-3</v>
      </c>
      <c r="BN18" s="134">
        <v>7176.3237760784596</v>
      </c>
      <c r="BO18" s="134">
        <v>1228028.3104648781</v>
      </c>
      <c r="BP18" s="134">
        <v>4543.1015258917405</v>
      </c>
      <c r="BQ18" s="135" t="s">
        <v>288</v>
      </c>
      <c r="BR18" s="134">
        <v>4565.1610054456432</v>
      </c>
      <c r="BS18" s="134">
        <v>-3.4029558572024055E-3</v>
      </c>
      <c r="BT18" s="134">
        <v>-5665.2057704999997</v>
      </c>
      <c r="BU18" s="134">
        <v>1222363.1046943781</v>
      </c>
      <c r="BV18" s="134">
        <v>0</v>
      </c>
      <c r="BW18" s="134">
        <v>1222363.1046943781</v>
      </c>
      <c r="BY18" s="132">
        <v>5934</v>
      </c>
      <c r="BZ18" s="134">
        <v>269</v>
      </c>
      <c r="CA18" s="132">
        <v>0</v>
      </c>
      <c r="CB18" s="132">
        <v>0</v>
      </c>
      <c r="CD18" s="134">
        <f>VLOOKUP(B18,'[3]Schools Block Data'!$B$5:$AX$149,49,0)</f>
        <v>3.968253968253968E-3</v>
      </c>
      <c r="CH18" s="132" t="s">
        <v>108</v>
      </c>
      <c r="CI18" s="132">
        <v>2003</v>
      </c>
      <c r="CJ18" s="152"/>
      <c r="CK18" s="153"/>
    </row>
    <row r="19" spans="1:89">
      <c r="A19" s="132">
        <v>110327</v>
      </c>
      <c r="B19" s="132">
        <v>8262238</v>
      </c>
      <c r="C19" s="132" t="s">
        <v>83</v>
      </c>
      <c r="D19" s="134">
        <v>202</v>
      </c>
      <c r="E19" s="134">
        <v>202</v>
      </c>
      <c r="F19" s="134">
        <v>0</v>
      </c>
      <c r="G19" s="134">
        <v>660690.413125769</v>
      </c>
      <c r="H19" s="134">
        <v>0</v>
      </c>
      <c r="I19" s="134">
        <v>0</v>
      </c>
      <c r="J19" s="134">
        <v>27556.997699999978</v>
      </c>
      <c r="K19" s="134">
        <v>0</v>
      </c>
      <c r="L19" s="134">
        <v>37627.285400000008</v>
      </c>
      <c r="M19" s="134">
        <v>0</v>
      </c>
      <c r="N19" s="134">
        <v>1584.0902000000019</v>
      </c>
      <c r="O19" s="134">
        <v>19163.376900000025</v>
      </c>
      <c r="P19" s="134">
        <v>1728.0983999999996</v>
      </c>
      <c r="Q19" s="134">
        <v>0</v>
      </c>
      <c r="R19" s="134">
        <v>1008.0573999999998</v>
      </c>
      <c r="S19" s="134">
        <v>1316.6463999999996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21590.352533333273</v>
      </c>
      <c r="AA19" s="134">
        <v>0</v>
      </c>
      <c r="AB19" s="134">
        <v>0</v>
      </c>
      <c r="AC19" s="134">
        <v>57301.181165476184</v>
      </c>
      <c r="AD19" s="134">
        <v>0</v>
      </c>
      <c r="AE19" s="134">
        <v>1788.7875699999986</v>
      </c>
      <c r="AF19" s="134">
        <v>0</v>
      </c>
      <c r="AG19" s="134">
        <v>121300</v>
      </c>
      <c r="AH19" s="134">
        <v>0</v>
      </c>
      <c r="AI19" s="134">
        <v>0</v>
      </c>
      <c r="AJ19" s="134">
        <v>0</v>
      </c>
      <c r="AK19" s="134">
        <v>25100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660690.413125769</v>
      </c>
      <c r="AU19" s="134">
        <v>170664.87366880945</v>
      </c>
      <c r="AV19" s="134">
        <v>146400</v>
      </c>
      <c r="AW19" s="134">
        <v>77556.149477804574</v>
      </c>
      <c r="AX19" s="134">
        <v>977755.28679457842</v>
      </c>
      <c r="AY19" s="134">
        <v>952655.28679457842</v>
      </c>
      <c r="AZ19" s="134">
        <v>4265</v>
      </c>
      <c r="BA19" s="134">
        <v>861530</v>
      </c>
      <c r="BB19" s="134">
        <v>0</v>
      </c>
      <c r="BC19" s="134">
        <v>0</v>
      </c>
      <c r="BD19" s="134">
        <v>977755.28679457842</v>
      </c>
      <c r="BE19" s="134">
        <v>977755.28679457854</v>
      </c>
      <c r="BF19" s="134">
        <v>0</v>
      </c>
      <c r="BG19" s="134">
        <v>886630</v>
      </c>
      <c r="BH19" s="134">
        <v>740230</v>
      </c>
      <c r="BI19" s="134">
        <v>831355.28679457842</v>
      </c>
      <c r="BJ19" s="134">
        <v>4115.6202316563285</v>
      </c>
      <c r="BK19" s="134">
        <v>4051.3764893719808</v>
      </c>
      <c r="BL19" s="134">
        <v>1.5857262945786207E-2</v>
      </c>
      <c r="BM19" s="134">
        <v>0</v>
      </c>
      <c r="BN19" s="134">
        <v>0</v>
      </c>
      <c r="BO19" s="134">
        <v>977755.28679457842</v>
      </c>
      <c r="BP19" s="134">
        <v>4716.1152811612792</v>
      </c>
      <c r="BQ19" s="135" t="s">
        <v>288</v>
      </c>
      <c r="BR19" s="134">
        <v>4840.3727069038532</v>
      </c>
      <c r="BS19" s="134">
        <v>1.7179306496680091E-2</v>
      </c>
      <c r="BT19" s="134">
        <v>-4254.1693889999997</v>
      </c>
      <c r="BU19" s="134">
        <v>973501.11740557838</v>
      </c>
      <c r="BV19" s="134">
        <v>0</v>
      </c>
      <c r="BW19" s="134">
        <v>973501.11740557838</v>
      </c>
      <c r="BY19" s="132">
        <v>25100</v>
      </c>
      <c r="BZ19" s="134">
        <v>202</v>
      </c>
      <c r="CA19" s="132">
        <v>0</v>
      </c>
      <c r="CB19" s="132">
        <v>0</v>
      </c>
      <c r="CD19" s="134">
        <f>VLOOKUP(B19,'[3]Schools Block Data'!$B$5:$AX$149,49,0)</f>
        <v>9.7560975609756097E-3</v>
      </c>
      <c r="CH19" s="132" t="s">
        <v>110</v>
      </c>
      <c r="CI19" s="132">
        <v>2028</v>
      </c>
      <c r="CJ19" s="152"/>
      <c r="CK19" s="153"/>
    </row>
    <row r="20" spans="1:89">
      <c r="A20" s="132">
        <v>110330</v>
      </c>
      <c r="B20" s="132">
        <v>8262247</v>
      </c>
      <c r="C20" s="132" t="s">
        <v>171</v>
      </c>
      <c r="D20" s="134">
        <v>132</v>
      </c>
      <c r="E20" s="134">
        <v>132</v>
      </c>
      <c r="F20" s="134">
        <v>0</v>
      </c>
      <c r="G20" s="134">
        <v>431738.28976535395</v>
      </c>
      <c r="H20" s="134">
        <v>0</v>
      </c>
      <c r="I20" s="134">
        <v>0</v>
      </c>
      <c r="J20" s="134">
        <v>16920.963499999994</v>
      </c>
      <c r="K20" s="134">
        <v>0</v>
      </c>
      <c r="L20" s="134">
        <v>21848.101200000023</v>
      </c>
      <c r="M20" s="134">
        <v>0</v>
      </c>
      <c r="N20" s="134">
        <v>8373.0481999999902</v>
      </c>
      <c r="O20" s="134">
        <v>5832.3320999999969</v>
      </c>
      <c r="P20" s="134">
        <v>15984.91019999998</v>
      </c>
      <c r="Q20" s="134">
        <v>946.33960000000309</v>
      </c>
      <c r="R20" s="134">
        <v>1512.0860999999982</v>
      </c>
      <c r="S20" s="134">
        <v>658.32320000000038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19586.866059574451</v>
      </c>
      <c r="AA20" s="134">
        <v>0</v>
      </c>
      <c r="AB20" s="134">
        <v>0</v>
      </c>
      <c r="AC20" s="134">
        <v>40265.019137798212</v>
      </c>
      <c r="AD20" s="134">
        <v>0</v>
      </c>
      <c r="AE20" s="134">
        <v>0</v>
      </c>
      <c r="AF20" s="134">
        <v>0</v>
      </c>
      <c r="AG20" s="134">
        <v>121300</v>
      </c>
      <c r="AH20" s="134">
        <v>0</v>
      </c>
      <c r="AI20" s="134">
        <v>0</v>
      </c>
      <c r="AJ20" s="134">
        <v>0</v>
      </c>
      <c r="AK20" s="134">
        <v>17570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431738.28976535395</v>
      </c>
      <c r="AU20" s="134">
        <v>131927.98929737264</v>
      </c>
      <c r="AV20" s="134">
        <v>138870</v>
      </c>
      <c r="AW20" s="134">
        <v>58936.071255379298</v>
      </c>
      <c r="AX20" s="134">
        <v>702536.27906272653</v>
      </c>
      <c r="AY20" s="134">
        <v>684966.27906272653</v>
      </c>
      <c r="AZ20" s="134">
        <v>4265</v>
      </c>
      <c r="BA20" s="134">
        <v>562980</v>
      </c>
      <c r="BB20" s="134">
        <v>0</v>
      </c>
      <c r="BC20" s="134">
        <v>0</v>
      </c>
      <c r="BD20" s="134">
        <v>702536.27906272653</v>
      </c>
      <c r="BE20" s="134">
        <v>702536.27906272665</v>
      </c>
      <c r="BF20" s="134">
        <v>0</v>
      </c>
      <c r="BG20" s="134">
        <v>580550</v>
      </c>
      <c r="BH20" s="134">
        <v>441680</v>
      </c>
      <c r="BI20" s="134">
        <v>563666.27906272653</v>
      </c>
      <c r="BJ20" s="134">
        <v>4270.1990838085339</v>
      </c>
      <c r="BK20" s="134">
        <v>4230.7381328467154</v>
      </c>
      <c r="BL20" s="134">
        <v>9.327202422539595E-3</v>
      </c>
      <c r="BM20" s="134">
        <v>0</v>
      </c>
      <c r="BN20" s="134">
        <v>0</v>
      </c>
      <c r="BO20" s="134">
        <v>702536.27906272653</v>
      </c>
      <c r="BP20" s="134">
        <v>5189.1384777479279</v>
      </c>
      <c r="BQ20" s="135" t="s">
        <v>288</v>
      </c>
      <c r="BR20" s="134">
        <v>5322.2445383539889</v>
      </c>
      <c r="BS20" s="134">
        <v>1.4845731078005908E-2</v>
      </c>
      <c r="BT20" s="134">
        <v>-2779.9522739999998</v>
      </c>
      <c r="BU20" s="134">
        <v>699756.3267887265</v>
      </c>
      <c r="BV20" s="134">
        <v>0</v>
      </c>
      <c r="BW20" s="134">
        <v>699756.3267887265</v>
      </c>
      <c r="BY20" s="132">
        <v>17570</v>
      </c>
      <c r="BZ20" s="134">
        <v>132</v>
      </c>
      <c r="CA20" s="132">
        <v>0</v>
      </c>
      <c r="CB20" s="132">
        <v>0</v>
      </c>
      <c r="CD20" s="134">
        <f>VLOOKUP(B20,'[3]Schools Block Data'!$B$5:$AX$149,49,0)</f>
        <v>7.1428571428571426E-3</v>
      </c>
      <c r="CH20" s="132" t="s">
        <v>112</v>
      </c>
      <c r="CI20" s="132">
        <v>3000</v>
      </c>
      <c r="CJ20" s="152"/>
      <c r="CK20" s="153"/>
    </row>
    <row r="21" spans="1:89">
      <c r="A21" s="132">
        <v>110345</v>
      </c>
      <c r="B21" s="132">
        <v>8262272</v>
      </c>
      <c r="C21" s="132" t="s">
        <v>135</v>
      </c>
      <c r="D21" s="134">
        <v>122</v>
      </c>
      <c r="E21" s="134">
        <v>122</v>
      </c>
      <c r="F21" s="134">
        <v>0</v>
      </c>
      <c r="G21" s="134">
        <v>399030.843571009</v>
      </c>
      <c r="H21" s="134">
        <v>0</v>
      </c>
      <c r="I21" s="134">
        <v>0</v>
      </c>
      <c r="J21" s="134">
        <v>29007.366000000024</v>
      </c>
      <c r="K21" s="134">
        <v>0</v>
      </c>
      <c r="L21" s="134">
        <v>36413.50200000003</v>
      </c>
      <c r="M21" s="134">
        <v>0</v>
      </c>
      <c r="N21" s="134">
        <v>226.29859999999999</v>
      </c>
      <c r="O21" s="134">
        <v>9165.093300000015</v>
      </c>
      <c r="P21" s="134">
        <v>0</v>
      </c>
      <c r="Q21" s="134">
        <v>27443.84840000001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22058.856057777768</v>
      </c>
      <c r="AA21" s="134">
        <v>0</v>
      </c>
      <c r="AB21" s="134">
        <v>0</v>
      </c>
      <c r="AC21" s="134">
        <v>37214.638900086225</v>
      </c>
      <c r="AD21" s="134">
        <v>0</v>
      </c>
      <c r="AE21" s="134">
        <v>0</v>
      </c>
      <c r="AF21" s="134">
        <v>0</v>
      </c>
      <c r="AG21" s="134">
        <v>121300</v>
      </c>
      <c r="AH21" s="134">
        <v>0</v>
      </c>
      <c r="AI21" s="134">
        <v>0</v>
      </c>
      <c r="AJ21" s="134">
        <v>0</v>
      </c>
      <c r="AK21" s="134">
        <v>19955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399030.843571009</v>
      </c>
      <c r="AU21" s="134">
        <v>161529.60325786407</v>
      </c>
      <c r="AV21" s="134">
        <v>141255</v>
      </c>
      <c r="AW21" s="134">
        <v>63112.145760880907</v>
      </c>
      <c r="AX21" s="134">
        <v>701815.44682887313</v>
      </c>
      <c r="AY21" s="134">
        <v>681860.44682887313</v>
      </c>
      <c r="AZ21" s="134">
        <v>4265</v>
      </c>
      <c r="BA21" s="134">
        <v>520330</v>
      </c>
      <c r="BB21" s="134">
        <v>0</v>
      </c>
      <c r="BC21" s="134">
        <v>0</v>
      </c>
      <c r="BD21" s="134">
        <v>701815.44682887313</v>
      </c>
      <c r="BE21" s="134">
        <v>701815.44682887313</v>
      </c>
      <c r="BF21" s="134">
        <v>0</v>
      </c>
      <c r="BG21" s="134">
        <v>540285</v>
      </c>
      <c r="BH21" s="134">
        <v>399030</v>
      </c>
      <c r="BI21" s="134">
        <v>560560.44682887313</v>
      </c>
      <c r="BJ21" s="134">
        <v>4594.757760892403</v>
      </c>
      <c r="BK21" s="134">
        <v>4654.2430801324508</v>
      </c>
      <c r="BL21" s="134">
        <v>-1.278087934297471E-2</v>
      </c>
      <c r="BM21" s="134">
        <v>1.7780879342974711E-2</v>
      </c>
      <c r="BN21" s="134">
        <v>10096.297226166631</v>
      </c>
      <c r="BO21" s="134">
        <v>711911.74405503972</v>
      </c>
      <c r="BP21" s="134">
        <v>5671.7765906150798</v>
      </c>
      <c r="BQ21" s="135" t="s">
        <v>288</v>
      </c>
      <c r="BR21" s="134">
        <v>5835.3421643855718</v>
      </c>
      <c r="BS21" s="134">
        <v>4.3944257399931796E-2</v>
      </c>
      <c r="BT21" s="134">
        <v>-2569.3498289999998</v>
      </c>
      <c r="BU21" s="134">
        <v>709342.39422603976</v>
      </c>
      <c r="BV21" s="134">
        <v>0</v>
      </c>
      <c r="BW21" s="134">
        <v>709342.39422603976</v>
      </c>
      <c r="BY21" s="132">
        <v>19955</v>
      </c>
      <c r="BZ21" s="134">
        <v>122</v>
      </c>
      <c r="CA21" s="132">
        <v>0</v>
      </c>
      <c r="CB21" s="132">
        <v>0</v>
      </c>
      <c r="CD21" s="134">
        <f>VLOOKUP(B21,'[3]Schools Block Data'!$B$5:$AX$149,49,0)</f>
        <v>6.8493150684931503E-3</v>
      </c>
      <c r="CH21" s="132" t="s">
        <v>114</v>
      </c>
      <c r="CI21" s="132">
        <v>5410</v>
      </c>
      <c r="CJ21" s="152"/>
      <c r="CK21" s="153"/>
    </row>
    <row r="22" spans="1:89">
      <c r="A22" s="132">
        <v>110355</v>
      </c>
      <c r="B22" s="132">
        <v>8262285</v>
      </c>
      <c r="C22" s="132" t="s">
        <v>124</v>
      </c>
      <c r="D22" s="134">
        <v>317</v>
      </c>
      <c r="E22" s="134">
        <v>317</v>
      </c>
      <c r="F22" s="134">
        <v>0</v>
      </c>
      <c r="G22" s="134">
        <v>1036826.0443607364</v>
      </c>
      <c r="H22" s="134">
        <v>0</v>
      </c>
      <c r="I22" s="134">
        <v>0</v>
      </c>
      <c r="J22" s="134">
        <v>57047.819799999932</v>
      </c>
      <c r="K22" s="134">
        <v>0</v>
      </c>
      <c r="L22" s="134">
        <v>73433.895700000052</v>
      </c>
      <c r="M22" s="134">
        <v>0</v>
      </c>
      <c r="N22" s="134">
        <v>24666.547399999974</v>
      </c>
      <c r="O22" s="134">
        <v>3055.0310999999956</v>
      </c>
      <c r="P22" s="134">
        <v>22465.279200000012</v>
      </c>
      <c r="Q22" s="134">
        <v>2365.8490000000047</v>
      </c>
      <c r="R22" s="134">
        <v>7560.4304999999995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47941.614611524237</v>
      </c>
      <c r="AA22" s="134">
        <v>0</v>
      </c>
      <c r="AB22" s="134">
        <v>0</v>
      </c>
      <c r="AC22" s="134">
        <v>107469.11942083333</v>
      </c>
      <c r="AD22" s="134">
        <v>0</v>
      </c>
      <c r="AE22" s="134">
        <v>17107.659844999936</v>
      </c>
      <c r="AF22" s="134">
        <v>0</v>
      </c>
      <c r="AG22" s="134">
        <v>121300</v>
      </c>
      <c r="AH22" s="134">
        <v>0</v>
      </c>
      <c r="AI22" s="134">
        <v>0</v>
      </c>
      <c r="AJ22" s="134">
        <v>0</v>
      </c>
      <c r="AK22" s="134">
        <v>51342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>
        <v>1036826.0443607364</v>
      </c>
      <c r="AU22" s="134">
        <v>363113.24657735752</v>
      </c>
      <c r="AV22" s="134">
        <v>172642</v>
      </c>
      <c r="AW22" s="134">
        <v>145130.78274222111</v>
      </c>
      <c r="AX22" s="134">
        <v>1572581.2909380938</v>
      </c>
      <c r="AY22" s="134">
        <v>1521239.2909380938</v>
      </c>
      <c r="AZ22" s="134">
        <v>4265</v>
      </c>
      <c r="BA22" s="134">
        <v>1352005</v>
      </c>
      <c r="BB22" s="134">
        <v>0</v>
      </c>
      <c r="BC22" s="134">
        <v>0</v>
      </c>
      <c r="BD22" s="134">
        <v>1572581.2909380938</v>
      </c>
      <c r="BE22" s="134">
        <v>1572581.2909380938</v>
      </c>
      <c r="BF22" s="134">
        <v>0</v>
      </c>
      <c r="BG22" s="134">
        <v>1403347</v>
      </c>
      <c r="BH22" s="134">
        <v>1230705</v>
      </c>
      <c r="BI22" s="134">
        <v>1399939.2909380938</v>
      </c>
      <c r="BJ22" s="134">
        <v>4416.2122742526617</v>
      </c>
      <c r="BK22" s="134">
        <v>4258.1009814241488</v>
      </c>
      <c r="BL22" s="134">
        <v>3.7131879567504189E-2</v>
      </c>
      <c r="BM22" s="134">
        <v>0</v>
      </c>
      <c r="BN22" s="134">
        <v>0</v>
      </c>
      <c r="BO22" s="134">
        <v>1572581.2909380938</v>
      </c>
      <c r="BP22" s="134">
        <v>4798.8621165239556</v>
      </c>
      <c r="BQ22" s="135" t="s">
        <v>288</v>
      </c>
      <c r="BR22" s="134">
        <v>4960.824261634365</v>
      </c>
      <c r="BS22" s="134">
        <v>3.5101625993015917E-2</v>
      </c>
      <c r="BT22" s="134">
        <v>-6676.0975065000002</v>
      </c>
      <c r="BU22" s="134">
        <v>1565905.1934315937</v>
      </c>
      <c r="BV22" s="134">
        <v>0</v>
      </c>
      <c r="BW22" s="134">
        <v>1565905.1934315937</v>
      </c>
      <c r="BY22" s="132">
        <v>51342</v>
      </c>
      <c r="BZ22" s="134">
        <v>317</v>
      </c>
      <c r="CA22" s="132">
        <v>0</v>
      </c>
      <c r="CB22" s="132">
        <v>0</v>
      </c>
      <c r="CD22" s="134">
        <f>VLOOKUP(B22,'[3]Schools Block Data'!$B$5:$AX$149,49,0)</f>
        <v>9.11854103343465E-3</v>
      </c>
      <c r="CH22" s="132" t="s">
        <v>116</v>
      </c>
      <c r="CI22" s="132">
        <v>2313</v>
      </c>
      <c r="CJ22" s="152"/>
      <c r="CK22" s="153"/>
    </row>
    <row r="23" spans="1:89">
      <c r="A23" s="132">
        <v>110363</v>
      </c>
      <c r="B23" s="132">
        <v>8262299</v>
      </c>
      <c r="C23" s="132" t="s">
        <v>181</v>
      </c>
      <c r="D23" s="134">
        <v>171</v>
      </c>
      <c r="E23" s="134">
        <v>171</v>
      </c>
      <c r="F23" s="134">
        <v>0</v>
      </c>
      <c r="G23" s="134">
        <v>559297.32992329949</v>
      </c>
      <c r="H23" s="134">
        <v>0</v>
      </c>
      <c r="I23" s="134">
        <v>0</v>
      </c>
      <c r="J23" s="134">
        <v>26590.085500000016</v>
      </c>
      <c r="K23" s="134">
        <v>0</v>
      </c>
      <c r="L23" s="134">
        <v>37020.393699999957</v>
      </c>
      <c r="M23" s="134">
        <v>0</v>
      </c>
      <c r="N23" s="134">
        <v>29192.519400000012</v>
      </c>
      <c r="O23" s="134">
        <v>3055.031100000002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16272.926600000044</v>
      </c>
      <c r="AA23" s="134">
        <v>0</v>
      </c>
      <c r="AB23" s="134">
        <v>0</v>
      </c>
      <c r="AC23" s="134">
        <v>47491.847099999999</v>
      </c>
      <c r="AD23" s="134">
        <v>0</v>
      </c>
      <c r="AE23" s="134">
        <v>3558.545485000006</v>
      </c>
      <c r="AF23" s="134">
        <v>0</v>
      </c>
      <c r="AG23" s="134">
        <v>121300</v>
      </c>
      <c r="AH23" s="134">
        <v>0</v>
      </c>
      <c r="AI23" s="134">
        <v>0</v>
      </c>
      <c r="AJ23" s="134">
        <v>0</v>
      </c>
      <c r="AK23" s="134">
        <v>9387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559297.32992329949</v>
      </c>
      <c r="AU23" s="134">
        <v>163181.34888500004</v>
      </c>
      <c r="AV23" s="134">
        <v>130687</v>
      </c>
      <c r="AW23" s="134">
        <v>71926.55489893198</v>
      </c>
      <c r="AX23" s="134">
        <v>853165.67880829959</v>
      </c>
      <c r="AY23" s="134">
        <v>843778.67880829959</v>
      </c>
      <c r="AZ23" s="134">
        <v>4265</v>
      </c>
      <c r="BA23" s="134">
        <v>729315</v>
      </c>
      <c r="BB23" s="134">
        <v>0</v>
      </c>
      <c r="BC23" s="134">
        <v>0</v>
      </c>
      <c r="BD23" s="134">
        <v>853165.67880829959</v>
      </c>
      <c r="BE23" s="134">
        <v>853165.67880829959</v>
      </c>
      <c r="BF23" s="134">
        <v>0</v>
      </c>
      <c r="BG23" s="134">
        <v>738702</v>
      </c>
      <c r="BH23" s="134">
        <v>608015</v>
      </c>
      <c r="BI23" s="134">
        <v>722478.67880829959</v>
      </c>
      <c r="BJ23" s="134">
        <v>4225.0215134988284</v>
      </c>
      <c r="BK23" s="134">
        <v>4047.087743085106</v>
      </c>
      <c r="BL23" s="134">
        <v>4.3965879098554712E-2</v>
      </c>
      <c r="BM23" s="134">
        <v>0</v>
      </c>
      <c r="BN23" s="134">
        <v>0</v>
      </c>
      <c r="BO23" s="134">
        <v>853165.67880829959</v>
      </c>
      <c r="BP23" s="134">
        <v>4934.3782386450266</v>
      </c>
      <c r="BQ23" s="135" t="s">
        <v>288</v>
      </c>
      <c r="BR23" s="134">
        <v>4989.2729754871325</v>
      </c>
      <c r="BS23" s="134">
        <v>5.2093960969295194E-2</v>
      </c>
      <c r="BT23" s="134">
        <v>-3601.3018094999998</v>
      </c>
      <c r="BU23" s="134">
        <v>849564.37699879962</v>
      </c>
      <c r="BV23" s="134">
        <v>0</v>
      </c>
      <c r="BW23" s="134">
        <v>849564.37699879962</v>
      </c>
      <c r="BY23" s="132">
        <v>9387</v>
      </c>
      <c r="BZ23" s="134">
        <v>171</v>
      </c>
      <c r="CA23" s="132">
        <v>0</v>
      </c>
      <c r="CB23" s="132">
        <v>0</v>
      </c>
      <c r="CD23" s="134">
        <f>VLOOKUP(B23,'[3]Schools Block Data'!$B$5:$AX$149,49,0)</f>
        <v>0</v>
      </c>
      <c r="CH23" s="132" t="s">
        <v>118</v>
      </c>
      <c r="CI23" s="132">
        <v>2351</v>
      </c>
      <c r="CJ23" s="152"/>
      <c r="CK23" s="153"/>
    </row>
    <row r="24" spans="1:89">
      <c r="A24" s="132">
        <v>110365</v>
      </c>
      <c r="B24" s="132">
        <v>8262301</v>
      </c>
      <c r="C24" s="132" t="s">
        <v>190</v>
      </c>
      <c r="D24" s="134">
        <v>289</v>
      </c>
      <c r="E24" s="134">
        <v>289</v>
      </c>
      <c r="F24" s="134">
        <v>0</v>
      </c>
      <c r="G24" s="134">
        <v>945245.19501657039</v>
      </c>
      <c r="H24" s="134">
        <v>0</v>
      </c>
      <c r="I24" s="134">
        <v>0</v>
      </c>
      <c r="J24" s="134">
        <v>53663.627100000005</v>
      </c>
      <c r="K24" s="134">
        <v>0</v>
      </c>
      <c r="L24" s="134">
        <v>77075.245900000009</v>
      </c>
      <c r="M24" s="134">
        <v>0</v>
      </c>
      <c r="N24" s="134">
        <v>21045.769800000031</v>
      </c>
      <c r="O24" s="134">
        <v>16663.806000000011</v>
      </c>
      <c r="P24" s="134">
        <v>26785.525199999956</v>
      </c>
      <c r="Q24" s="134">
        <v>2365.8489999999947</v>
      </c>
      <c r="R24" s="134">
        <v>1008.0574000000008</v>
      </c>
      <c r="S24" s="134">
        <v>658.3232000000005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18016.454449999968</v>
      </c>
      <c r="AA24" s="134">
        <v>0</v>
      </c>
      <c r="AB24" s="134">
        <v>0</v>
      </c>
      <c r="AC24" s="134">
        <v>89295.109887341765</v>
      </c>
      <c r="AD24" s="134">
        <v>0</v>
      </c>
      <c r="AE24" s="134">
        <v>2530.9441150000134</v>
      </c>
      <c r="AF24" s="134">
        <v>0</v>
      </c>
      <c r="AG24" s="134">
        <v>121300</v>
      </c>
      <c r="AH24" s="134">
        <v>0</v>
      </c>
      <c r="AI24" s="134">
        <v>0</v>
      </c>
      <c r="AJ24" s="134">
        <v>0</v>
      </c>
      <c r="AK24" s="134">
        <v>6037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945245.19501657039</v>
      </c>
      <c r="AU24" s="134">
        <v>309108.71205234173</v>
      </c>
      <c r="AV24" s="134">
        <v>127337</v>
      </c>
      <c r="AW24" s="134">
        <v>136763.58281771347</v>
      </c>
      <c r="AX24" s="134">
        <v>1381690.9070689122</v>
      </c>
      <c r="AY24" s="134">
        <v>1375653.9070689122</v>
      </c>
      <c r="AZ24" s="134">
        <v>4265</v>
      </c>
      <c r="BA24" s="134">
        <v>1232585</v>
      </c>
      <c r="BB24" s="134">
        <v>0</v>
      </c>
      <c r="BC24" s="134">
        <v>0</v>
      </c>
      <c r="BD24" s="134">
        <v>1381690.9070689122</v>
      </c>
      <c r="BE24" s="134">
        <v>1381690.9070689126</v>
      </c>
      <c r="BF24" s="134">
        <v>0</v>
      </c>
      <c r="BG24" s="134">
        <v>1238622</v>
      </c>
      <c r="BH24" s="134">
        <v>1111285</v>
      </c>
      <c r="BI24" s="134">
        <v>1254353.9070689122</v>
      </c>
      <c r="BJ24" s="134">
        <v>4340.3249379547133</v>
      </c>
      <c r="BK24" s="134">
        <v>4133.3232576271184</v>
      </c>
      <c r="BL24" s="134">
        <v>5.008117377357791E-2</v>
      </c>
      <c r="BM24" s="134">
        <v>0</v>
      </c>
      <c r="BN24" s="134">
        <v>0</v>
      </c>
      <c r="BO24" s="134">
        <v>1381690.9070689122</v>
      </c>
      <c r="BP24" s="134">
        <v>4760.0481213457169</v>
      </c>
      <c r="BQ24" s="135" t="s">
        <v>288</v>
      </c>
      <c r="BR24" s="134">
        <v>4780.9373947021186</v>
      </c>
      <c r="BS24" s="134">
        <v>4.7308765536439701E-2</v>
      </c>
      <c r="BT24" s="134">
        <v>-6086.4106604999997</v>
      </c>
      <c r="BU24" s="134">
        <v>1375604.4964084122</v>
      </c>
      <c r="BV24" s="134">
        <v>0</v>
      </c>
      <c r="BW24" s="134">
        <v>1375604.4964084122</v>
      </c>
      <c r="BY24" s="132">
        <v>6037</v>
      </c>
      <c r="BZ24" s="134">
        <v>289</v>
      </c>
      <c r="CA24" s="132">
        <v>0</v>
      </c>
      <c r="CB24" s="132">
        <v>0</v>
      </c>
      <c r="CD24" s="134">
        <f>VLOOKUP(B24,'[3]Schools Block Data'!$B$5:$AX$149,49,0)</f>
        <v>6.6666666666666671E-3</v>
      </c>
      <c r="CH24" s="132" t="s">
        <v>120</v>
      </c>
      <c r="CI24" s="132">
        <v>2353</v>
      </c>
      <c r="CJ24" s="152"/>
      <c r="CK24" s="153"/>
    </row>
    <row r="25" spans="1:89">
      <c r="A25" s="132">
        <v>110366</v>
      </c>
      <c r="B25" s="132">
        <v>8262303</v>
      </c>
      <c r="C25" s="132" t="s">
        <v>133</v>
      </c>
      <c r="D25" s="134">
        <v>340</v>
      </c>
      <c r="E25" s="134">
        <v>340</v>
      </c>
      <c r="F25" s="134">
        <v>0</v>
      </c>
      <c r="G25" s="134">
        <v>1112053.1706077298</v>
      </c>
      <c r="H25" s="134">
        <v>0</v>
      </c>
      <c r="I25" s="134">
        <v>0</v>
      </c>
      <c r="J25" s="134">
        <v>43027.592900000011</v>
      </c>
      <c r="K25" s="134">
        <v>0</v>
      </c>
      <c r="L25" s="134">
        <v>58868.494900000034</v>
      </c>
      <c r="M25" s="134">
        <v>0</v>
      </c>
      <c r="N25" s="134">
        <v>24966.276224188758</v>
      </c>
      <c r="O25" s="134">
        <v>31197.528637168169</v>
      </c>
      <c r="P25" s="134">
        <v>3899.6910796460202</v>
      </c>
      <c r="Q25" s="134">
        <v>2847.3934867256658</v>
      </c>
      <c r="R25" s="134">
        <v>505.5155103244835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22104.386979661012</v>
      </c>
      <c r="AA25" s="134">
        <v>0</v>
      </c>
      <c r="AB25" s="134">
        <v>0</v>
      </c>
      <c r="AC25" s="134">
        <v>121285.4086</v>
      </c>
      <c r="AD25" s="134">
        <v>0</v>
      </c>
      <c r="AE25" s="134">
        <v>3425.3378999999868</v>
      </c>
      <c r="AF25" s="134">
        <v>0</v>
      </c>
      <c r="AG25" s="134">
        <v>121300</v>
      </c>
      <c r="AH25" s="134">
        <v>0</v>
      </c>
      <c r="AI25" s="134">
        <v>0</v>
      </c>
      <c r="AJ25" s="134">
        <v>0</v>
      </c>
      <c r="AK25" s="134">
        <v>33024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1112053.1706077298</v>
      </c>
      <c r="AU25" s="134">
        <v>312127.6262177141</v>
      </c>
      <c r="AV25" s="134">
        <v>154324</v>
      </c>
      <c r="AW25" s="134">
        <v>150402.8686484331</v>
      </c>
      <c r="AX25" s="134">
        <v>1578504.7968254439</v>
      </c>
      <c r="AY25" s="134">
        <v>1545480.7968254439</v>
      </c>
      <c r="AZ25" s="134">
        <v>4265</v>
      </c>
      <c r="BA25" s="134">
        <v>1450100</v>
      </c>
      <c r="BB25" s="134">
        <v>0</v>
      </c>
      <c r="BC25" s="134">
        <v>0</v>
      </c>
      <c r="BD25" s="134">
        <v>1578504.7968254439</v>
      </c>
      <c r="BE25" s="134">
        <v>1578504.7968254439</v>
      </c>
      <c r="BF25" s="134">
        <v>0</v>
      </c>
      <c r="BG25" s="134">
        <v>1483124</v>
      </c>
      <c r="BH25" s="134">
        <v>1328800</v>
      </c>
      <c r="BI25" s="134">
        <v>1424180.7968254439</v>
      </c>
      <c r="BJ25" s="134">
        <v>4188.7670494865997</v>
      </c>
      <c r="BK25" s="134">
        <v>4097.4353438040343</v>
      </c>
      <c r="BL25" s="134">
        <v>2.2289968729018079E-2</v>
      </c>
      <c r="BM25" s="134">
        <v>0</v>
      </c>
      <c r="BN25" s="134">
        <v>0</v>
      </c>
      <c r="BO25" s="134">
        <v>1578504.7968254439</v>
      </c>
      <c r="BP25" s="134">
        <v>4545.5317553689529</v>
      </c>
      <c r="BQ25" s="135" t="s">
        <v>288</v>
      </c>
      <c r="BR25" s="134">
        <v>4642.6611671336586</v>
      </c>
      <c r="BS25" s="134">
        <v>2.2123346919010967E-2</v>
      </c>
      <c r="BT25" s="134">
        <v>-7160.4831299999996</v>
      </c>
      <c r="BU25" s="134">
        <v>1571344.3136954438</v>
      </c>
      <c r="BV25" s="134">
        <v>0</v>
      </c>
      <c r="BW25" s="134">
        <v>1571344.3136954438</v>
      </c>
      <c r="BY25" s="132">
        <v>33024</v>
      </c>
      <c r="BZ25" s="134">
        <v>340</v>
      </c>
      <c r="CA25" s="132">
        <v>0</v>
      </c>
      <c r="CB25" s="132">
        <v>0</v>
      </c>
      <c r="CD25" s="134">
        <f>VLOOKUP(B25,'[3]Schools Block Data'!$B$5:$AX$149,49,0)</f>
        <v>1.1799410029498525E-2</v>
      </c>
      <c r="CH25" s="132" t="s">
        <v>122</v>
      </c>
      <c r="CI25" s="132">
        <v>2024</v>
      </c>
      <c r="CJ25" s="152"/>
      <c r="CK25" s="153"/>
    </row>
    <row r="26" spans="1:89">
      <c r="A26" s="132">
        <v>110367</v>
      </c>
      <c r="B26" s="132">
        <v>8262305</v>
      </c>
      <c r="C26" s="132" t="s">
        <v>136</v>
      </c>
      <c r="D26" s="134">
        <v>218</v>
      </c>
      <c r="E26" s="134">
        <v>218</v>
      </c>
      <c r="F26" s="134">
        <v>0</v>
      </c>
      <c r="G26" s="134">
        <v>713022.32703672093</v>
      </c>
      <c r="H26" s="134">
        <v>0</v>
      </c>
      <c r="I26" s="134">
        <v>0</v>
      </c>
      <c r="J26" s="134">
        <v>54147.083199999965</v>
      </c>
      <c r="K26" s="134">
        <v>0</v>
      </c>
      <c r="L26" s="134">
        <v>72827.003999999957</v>
      </c>
      <c r="M26" s="134">
        <v>0</v>
      </c>
      <c r="N26" s="134">
        <v>452.59720000000027</v>
      </c>
      <c r="O26" s="134">
        <v>13608.774900000009</v>
      </c>
      <c r="P26" s="134">
        <v>0</v>
      </c>
      <c r="Q26" s="134">
        <v>47790.149799999992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9298.8151999999936</v>
      </c>
      <c r="AA26" s="134">
        <v>0</v>
      </c>
      <c r="AB26" s="134">
        <v>0</v>
      </c>
      <c r="AC26" s="134">
        <v>111887.69198441556</v>
      </c>
      <c r="AD26" s="134">
        <v>0</v>
      </c>
      <c r="AE26" s="134">
        <v>3729.8123800000008</v>
      </c>
      <c r="AF26" s="134">
        <v>0</v>
      </c>
      <c r="AG26" s="134">
        <v>121300</v>
      </c>
      <c r="AH26" s="134">
        <v>0</v>
      </c>
      <c r="AI26" s="134">
        <v>0</v>
      </c>
      <c r="AJ26" s="134">
        <v>0</v>
      </c>
      <c r="AK26" s="134">
        <v>33282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713022.32703672093</v>
      </c>
      <c r="AU26" s="134">
        <v>313741.92866441549</v>
      </c>
      <c r="AV26" s="134">
        <v>154582</v>
      </c>
      <c r="AW26" s="134">
        <v>134336.11060914415</v>
      </c>
      <c r="AX26" s="134">
        <v>1181346.2557011363</v>
      </c>
      <c r="AY26" s="134">
        <v>1148064.2557011363</v>
      </c>
      <c r="AZ26" s="134">
        <v>4265</v>
      </c>
      <c r="BA26" s="134">
        <v>929770</v>
      </c>
      <c r="BB26" s="134">
        <v>0</v>
      </c>
      <c r="BC26" s="134">
        <v>0</v>
      </c>
      <c r="BD26" s="134">
        <v>1181346.2557011363</v>
      </c>
      <c r="BE26" s="134">
        <v>1181346.2557011363</v>
      </c>
      <c r="BF26" s="134">
        <v>0</v>
      </c>
      <c r="BG26" s="134">
        <v>963052</v>
      </c>
      <c r="BH26" s="134">
        <v>808470</v>
      </c>
      <c r="BI26" s="134">
        <v>1026764.2557011363</v>
      </c>
      <c r="BJ26" s="134">
        <v>4709.927778445579</v>
      </c>
      <c r="BK26" s="134">
        <v>4499.5196177272728</v>
      </c>
      <c r="BL26" s="134">
        <v>4.6762361006125408E-2</v>
      </c>
      <c r="BM26" s="134">
        <v>0</v>
      </c>
      <c r="BN26" s="134">
        <v>0</v>
      </c>
      <c r="BO26" s="134">
        <v>1181346.2557011363</v>
      </c>
      <c r="BP26" s="134">
        <v>5266.349796794203</v>
      </c>
      <c r="BQ26" s="135" t="s">
        <v>288</v>
      </c>
      <c r="BR26" s="134">
        <v>5419.0195215648455</v>
      </c>
      <c r="BS26" s="134">
        <v>4.168542256529717E-2</v>
      </c>
      <c r="BT26" s="134">
        <v>-4591.1333009999998</v>
      </c>
      <c r="BU26" s="134">
        <v>1176755.1224001362</v>
      </c>
      <c r="BV26" s="134">
        <v>0</v>
      </c>
      <c r="BW26" s="134">
        <v>1176755.1224001362</v>
      </c>
      <c r="BY26" s="132">
        <v>33282</v>
      </c>
      <c r="BZ26" s="134">
        <v>218</v>
      </c>
      <c r="CA26" s="132">
        <v>0</v>
      </c>
      <c r="CB26" s="132">
        <v>0</v>
      </c>
      <c r="CD26" s="134">
        <f>VLOOKUP(B26,'[3]Schools Block Data'!$B$5:$AX$149,49,0)</f>
        <v>4.5248868778280547E-3</v>
      </c>
      <c r="CH26" s="132" t="s">
        <v>124</v>
      </c>
      <c r="CI26" s="132">
        <v>2285</v>
      </c>
      <c r="CJ26" s="152"/>
      <c r="CK26" s="153"/>
    </row>
    <row r="27" spans="1:89">
      <c r="A27" s="132">
        <v>110368</v>
      </c>
      <c r="B27" s="132">
        <v>8262306</v>
      </c>
      <c r="C27" s="132" t="s">
        <v>207</v>
      </c>
      <c r="D27" s="134">
        <v>67</v>
      </c>
      <c r="E27" s="134">
        <v>67</v>
      </c>
      <c r="F27" s="134">
        <v>0</v>
      </c>
      <c r="G27" s="134">
        <v>219139.88950211147</v>
      </c>
      <c r="H27" s="134">
        <v>0</v>
      </c>
      <c r="I27" s="134">
        <v>0</v>
      </c>
      <c r="J27" s="134">
        <v>13536.7708</v>
      </c>
      <c r="K27" s="134">
        <v>0</v>
      </c>
      <c r="L27" s="134">
        <v>16992.9676</v>
      </c>
      <c r="M27" s="134">
        <v>0</v>
      </c>
      <c r="N27" s="134">
        <v>6110.0622000000049</v>
      </c>
      <c r="O27" s="134">
        <v>7498.7127000000055</v>
      </c>
      <c r="P27" s="134">
        <v>4320.2460000000119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18387.761306944434</v>
      </c>
      <c r="AA27" s="134">
        <v>0</v>
      </c>
      <c r="AB27" s="134">
        <v>0</v>
      </c>
      <c r="AC27" s="134">
        <v>20437.547592670307</v>
      </c>
      <c r="AD27" s="134">
        <v>0</v>
      </c>
      <c r="AE27" s="134">
        <v>0</v>
      </c>
      <c r="AF27" s="134">
        <v>0</v>
      </c>
      <c r="AG27" s="134">
        <v>121300</v>
      </c>
      <c r="AH27" s="134">
        <v>0</v>
      </c>
      <c r="AI27" s="134">
        <v>0</v>
      </c>
      <c r="AJ27" s="134">
        <v>0</v>
      </c>
      <c r="AK27" s="134">
        <v>12676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219139.88950211147</v>
      </c>
      <c r="AU27" s="134">
        <v>87284.068199614761</v>
      </c>
      <c r="AV27" s="134">
        <v>133976</v>
      </c>
      <c r="AW27" s="134">
        <v>32545.250033639513</v>
      </c>
      <c r="AX27" s="134">
        <v>440399.95770172623</v>
      </c>
      <c r="AY27" s="134">
        <v>427723.95770172623</v>
      </c>
      <c r="AZ27" s="134">
        <v>4265</v>
      </c>
      <c r="BA27" s="134">
        <v>285755</v>
      </c>
      <c r="BB27" s="134">
        <v>0</v>
      </c>
      <c r="BC27" s="134">
        <v>0</v>
      </c>
      <c r="BD27" s="134">
        <v>440399.95770172623</v>
      </c>
      <c r="BE27" s="134">
        <v>440399.95770172623</v>
      </c>
      <c r="BF27" s="134">
        <v>0</v>
      </c>
      <c r="BG27" s="134">
        <v>298431</v>
      </c>
      <c r="BH27" s="134">
        <v>164455</v>
      </c>
      <c r="BI27" s="134">
        <v>306423.95770172623</v>
      </c>
      <c r="BJ27" s="134">
        <v>4573.4919059959138</v>
      </c>
      <c r="BK27" s="134">
        <v>4770.3676999999998</v>
      </c>
      <c r="BL27" s="134">
        <v>-4.1270569982285843E-2</v>
      </c>
      <c r="BM27" s="134">
        <v>4.627056998228584E-2</v>
      </c>
      <c r="BN27" s="134">
        <v>14788.751377773757</v>
      </c>
      <c r="BO27" s="134">
        <v>455188.7090795</v>
      </c>
      <c r="BP27" s="134">
        <v>6604.6672996940297</v>
      </c>
      <c r="BQ27" s="135" t="s">
        <v>288</v>
      </c>
      <c r="BR27" s="134">
        <v>6793.8613295447758</v>
      </c>
      <c r="BS27" s="134">
        <v>-2.9905854795002518E-2</v>
      </c>
      <c r="BT27" s="134">
        <v>-1411.0363815000001</v>
      </c>
      <c r="BU27" s="134">
        <v>453777.67269799998</v>
      </c>
      <c r="BV27" s="134">
        <v>0</v>
      </c>
      <c r="BW27" s="134">
        <v>453777.67269799998</v>
      </c>
      <c r="BY27" s="132">
        <v>12676</v>
      </c>
      <c r="BZ27" s="134">
        <v>67</v>
      </c>
      <c r="CA27" s="132">
        <v>0</v>
      </c>
      <c r="CB27" s="132">
        <v>0</v>
      </c>
      <c r="CD27" s="134">
        <f>VLOOKUP(B27,'[3]Schools Block Data'!$B$5:$AX$149,49,0)</f>
        <v>0</v>
      </c>
      <c r="CH27" s="132" t="s">
        <v>126</v>
      </c>
      <c r="CI27" s="132">
        <v>2316</v>
      </c>
      <c r="CJ27" s="152"/>
      <c r="CK27" s="153"/>
    </row>
    <row r="28" spans="1:89">
      <c r="A28" s="132">
        <v>110369</v>
      </c>
      <c r="B28" s="132">
        <v>8262309</v>
      </c>
      <c r="C28" s="132" t="s">
        <v>90</v>
      </c>
      <c r="D28" s="134">
        <v>247</v>
      </c>
      <c r="E28" s="134">
        <v>247</v>
      </c>
      <c r="F28" s="134">
        <v>0</v>
      </c>
      <c r="G28" s="134">
        <v>807873.9210003214</v>
      </c>
      <c r="H28" s="134">
        <v>0</v>
      </c>
      <c r="I28" s="134">
        <v>0</v>
      </c>
      <c r="J28" s="134">
        <v>34808.839200000002</v>
      </c>
      <c r="K28" s="134">
        <v>0</v>
      </c>
      <c r="L28" s="134">
        <v>44909.985800000024</v>
      </c>
      <c r="M28" s="134">
        <v>0</v>
      </c>
      <c r="N28" s="134">
        <v>11314.930000000009</v>
      </c>
      <c r="O28" s="134">
        <v>16941.536099999968</v>
      </c>
      <c r="P28" s="134">
        <v>432.02460000000025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34">
        <v>11042.343049999994</v>
      </c>
      <c r="AA28" s="134">
        <v>0</v>
      </c>
      <c r="AB28" s="134">
        <v>0</v>
      </c>
      <c r="AC28" s="134">
        <v>112755.80658976895</v>
      </c>
      <c r="AD28" s="134">
        <v>0</v>
      </c>
      <c r="AE28" s="134">
        <v>0</v>
      </c>
      <c r="AF28" s="134">
        <v>0</v>
      </c>
      <c r="AG28" s="134">
        <v>121300</v>
      </c>
      <c r="AH28" s="134">
        <v>0</v>
      </c>
      <c r="AI28" s="134">
        <v>0</v>
      </c>
      <c r="AJ28" s="134">
        <v>0</v>
      </c>
      <c r="AK28" s="134">
        <v>35604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</v>
      </c>
      <c r="AS28" s="134">
        <v>0</v>
      </c>
      <c r="AT28" s="134">
        <v>807873.9210003214</v>
      </c>
      <c r="AU28" s="134">
        <v>232205.46533976897</v>
      </c>
      <c r="AV28" s="134">
        <v>156904</v>
      </c>
      <c r="AW28" s="134">
        <v>114163.77175220425</v>
      </c>
      <c r="AX28" s="134">
        <v>1196983.3863400903</v>
      </c>
      <c r="AY28" s="134">
        <v>1161379.3863400903</v>
      </c>
      <c r="AZ28" s="134">
        <v>4265</v>
      </c>
      <c r="BA28" s="134">
        <v>1053455</v>
      </c>
      <c r="BB28" s="134">
        <v>0</v>
      </c>
      <c r="BC28" s="134">
        <v>0</v>
      </c>
      <c r="BD28" s="134">
        <v>1196983.3863400903</v>
      </c>
      <c r="BE28" s="134">
        <v>1196983.3863400905</v>
      </c>
      <c r="BF28" s="134">
        <v>0</v>
      </c>
      <c r="BG28" s="134">
        <v>1089059</v>
      </c>
      <c r="BH28" s="134">
        <v>932155</v>
      </c>
      <c r="BI28" s="134">
        <v>1040079.3863400903</v>
      </c>
      <c r="BJ28" s="134">
        <v>4210.8477179760739</v>
      </c>
      <c r="BK28" s="134">
        <v>4002.3532034965033</v>
      </c>
      <c r="BL28" s="134">
        <v>5.2092982272885696E-2</v>
      </c>
      <c r="BM28" s="134">
        <v>0</v>
      </c>
      <c r="BN28" s="134">
        <v>0</v>
      </c>
      <c r="BO28" s="134">
        <v>1196983.3863400903</v>
      </c>
      <c r="BP28" s="134">
        <v>4701.9408353849813</v>
      </c>
      <c r="BQ28" s="135" t="s">
        <v>288</v>
      </c>
      <c r="BR28" s="134">
        <v>4846.0865843728352</v>
      </c>
      <c r="BS28" s="134">
        <v>6.48472936139044E-2</v>
      </c>
      <c r="BT28" s="134">
        <v>-5201.8803914999999</v>
      </c>
      <c r="BU28" s="134">
        <v>1191781.5059485903</v>
      </c>
      <c r="BV28" s="134">
        <v>0</v>
      </c>
      <c r="BW28" s="134">
        <v>1191781.5059485903</v>
      </c>
      <c r="BY28" s="132">
        <v>35604</v>
      </c>
      <c r="BZ28" s="134">
        <v>247</v>
      </c>
      <c r="CA28" s="132">
        <v>0</v>
      </c>
      <c r="CB28" s="132">
        <v>0</v>
      </c>
      <c r="CD28" s="134">
        <f>VLOOKUP(B28,'[3]Schools Block Data'!$B$5:$AX$149,49,0)</f>
        <v>0</v>
      </c>
      <c r="CH28" s="132" t="s">
        <v>128</v>
      </c>
      <c r="CI28" s="132">
        <v>2323</v>
      </c>
      <c r="CJ28" s="152"/>
      <c r="CK28" s="153"/>
    </row>
    <row r="29" spans="1:89">
      <c r="A29" s="132">
        <v>110372</v>
      </c>
      <c r="B29" s="132">
        <v>8262313</v>
      </c>
      <c r="C29" s="132" t="s">
        <v>116</v>
      </c>
      <c r="D29" s="134">
        <v>69</v>
      </c>
      <c r="E29" s="134">
        <v>69</v>
      </c>
      <c r="F29" s="134">
        <v>0</v>
      </c>
      <c r="G29" s="134">
        <v>225681.37874098049</v>
      </c>
      <c r="H29" s="134">
        <v>0</v>
      </c>
      <c r="I29" s="134">
        <v>0</v>
      </c>
      <c r="J29" s="134">
        <v>4834.5609999999979</v>
      </c>
      <c r="K29" s="134">
        <v>0</v>
      </c>
      <c r="L29" s="134">
        <v>6068.9169999999976</v>
      </c>
      <c r="M29" s="134">
        <v>0</v>
      </c>
      <c r="N29" s="134">
        <v>10409.735600000004</v>
      </c>
      <c r="O29" s="134">
        <v>1666.3805999999995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27006.890574489793</v>
      </c>
      <c r="AA29" s="134">
        <v>0</v>
      </c>
      <c r="AB29" s="134">
        <v>0</v>
      </c>
      <c r="AC29" s="134">
        <v>21047.623640212703</v>
      </c>
      <c r="AD29" s="134">
        <v>0</v>
      </c>
      <c r="AE29" s="134">
        <v>818.27516499999842</v>
      </c>
      <c r="AF29" s="134">
        <v>0</v>
      </c>
      <c r="AG29" s="134">
        <v>121300</v>
      </c>
      <c r="AH29" s="134">
        <v>0</v>
      </c>
      <c r="AI29" s="134">
        <v>0</v>
      </c>
      <c r="AJ29" s="134">
        <v>0</v>
      </c>
      <c r="AK29" s="134">
        <v>18700</v>
      </c>
      <c r="AL29" s="134">
        <v>0</v>
      </c>
      <c r="AM29" s="134">
        <v>0</v>
      </c>
      <c r="AN29" s="134">
        <v>0</v>
      </c>
      <c r="AO29" s="134">
        <v>0</v>
      </c>
      <c r="AP29" s="134">
        <v>0</v>
      </c>
      <c r="AQ29" s="134">
        <v>0</v>
      </c>
      <c r="AR29" s="134">
        <v>0</v>
      </c>
      <c r="AS29" s="134">
        <v>0</v>
      </c>
      <c r="AT29" s="134">
        <v>225681.37874098049</v>
      </c>
      <c r="AU29" s="134">
        <v>71852.383579702495</v>
      </c>
      <c r="AV29" s="134">
        <v>140000</v>
      </c>
      <c r="AW29" s="134">
        <v>26534.586150539191</v>
      </c>
      <c r="AX29" s="134">
        <v>437533.76232068299</v>
      </c>
      <c r="AY29" s="134">
        <v>418833.76232068299</v>
      </c>
      <c r="AZ29" s="134">
        <v>4265</v>
      </c>
      <c r="BA29" s="134">
        <v>294285</v>
      </c>
      <c r="BB29" s="134">
        <v>0</v>
      </c>
      <c r="BC29" s="134">
        <v>0</v>
      </c>
      <c r="BD29" s="134">
        <v>437533.76232068299</v>
      </c>
      <c r="BE29" s="134">
        <v>437533.76232068299</v>
      </c>
      <c r="BF29" s="134">
        <v>0</v>
      </c>
      <c r="BG29" s="134">
        <v>312985</v>
      </c>
      <c r="BH29" s="134">
        <v>172985</v>
      </c>
      <c r="BI29" s="134">
        <v>297533.76232068299</v>
      </c>
      <c r="BJ29" s="134">
        <v>4312.0835118939567</v>
      </c>
      <c r="BK29" s="134">
        <v>4211.0080810810814</v>
      </c>
      <c r="BL29" s="134">
        <v>2.400266845057359E-2</v>
      </c>
      <c r="BM29" s="134">
        <v>0</v>
      </c>
      <c r="BN29" s="134">
        <v>0</v>
      </c>
      <c r="BO29" s="134">
        <v>437533.76232068299</v>
      </c>
      <c r="BP29" s="134">
        <v>6070.0545263867098</v>
      </c>
      <c r="BQ29" s="135" t="s">
        <v>288</v>
      </c>
      <c r="BR29" s="134">
        <v>6341.0690191403328</v>
      </c>
      <c r="BS29" s="134">
        <v>3.9025552970244348E-2</v>
      </c>
      <c r="BT29" s="134">
        <v>-1453.1568705</v>
      </c>
      <c r="BU29" s="134">
        <v>436080.60545018298</v>
      </c>
      <c r="BV29" s="134">
        <v>0</v>
      </c>
      <c r="BW29" s="134">
        <v>436080.60545018298</v>
      </c>
      <c r="BY29" s="132">
        <v>18700</v>
      </c>
      <c r="BZ29" s="134">
        <v>69</v>
      </c>
      <c r="CA29" s="132">
        <v>0</v>
      </c>
      <c r="CB29" s="132">
        <v>0</v>
      </c>
      <c r="CD29" s="134">
        <f>VLOOKUP(B29,'[3]Schools Block Data'!$B$5:$AX$149,49,0)</f>
        <v>0</v>
      </c>
      <c r="CH29" s="132" t="s">
        <v>130</v>
      </c>
      <c r="CI29" s="132">
        <v>3376</v>
      </c>
      <c r="CJ29" s="152"/>
      <c r="CK29" s="153"/>
    </row>
    <row r="30" spans="1:89">
      <c r="A30" s="132">
        <v>110375</v>
      </c>
      <c r="B30" s="132">
        <v>8262316</v>
      </c>
      <c r="C30" s="132" t="s">
        <v>126</v>
      </c>
      <c r="D30" s="134">
        <v>82</v>
      </c>
      <c r="E30" s="134">
        <v>82</v>
      </c>
      <c r="F30" s="134">
        <v>0</v>
      </c>
      <c r="G30" s="134">
        <v>268201.058793629</v>
      </c>
      <c r="H30" s="134">
        <v>0</v>
      </c>
      <c r="I30" s="134">
        <v>0</v>
      </c>
      <c r="J30" s="134">
        <v>14503.682999999986</v>
      </c>
      <c r="K30" s="134">
        <v>0</v>
      </c>
      <c r="L30" s="134">
        <v>18206.750999999982</v>
      </c>
      <c r="M30" s="134">
        <v>0</v>
      </c>
      <c r="N30" s="134">
        <v>16067.200599999993</v>
      </c>
      <c r="O30" s="134">
        <v>2221.8407999999999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25082.330473684193</v>
      </c>
      <c r="AA30" s="134">
        <v>0</v>
      </c>
      <c r="AB30" s="134">
        <v>0</v>
      </c>
      <c r="AC30" s="134">
        <v>25013.117949238287</v>
      </c>
      <c r="AD30" s="134">
        <v>0</v>
      </c>
      <c r="AE30" s="134">
        <v>0</v>
      </c>
      <c r="AF30" s="134">
        <v>0</v>
      </c>
      <c r="AG30" s="134">
        <v>121300</v>
      </c>
      <c r="AH30" s="134">
        <v>0</v>
      </c>
      <c r="AI30" s="134">
        <v>0</v>
      </c>
      <c r="AJ30" s="134">
        <v>0</v>
      </c>
      <c r="AK30" s="134">
        <v>3614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268201.058793629</v>
      </c>
      <c r="AU30" s="134">
        <v>101094.92382292243</v>
      </c>
      <c r="AV30" s="134">
        <v>124914</v>
      </c>
      <c r="AW30" s="134">
        <v>37256.363217887141</v>
      </c>
      <c r="AX30" s="134">
        <v>494209.98261655145</v>
      </c>
      <c r="AY30" s="134">
        <v>490595.98261655145</v>
      </c>
      <c r="AZ30" s="134">
        <v>4265</v>
      </c>
      <c r="BA30" s="134">
        <v>349730</v>
      </c>
      <c r="BB30" s="134">
        <v>0</v>
      </c>
      <c r="BC30" s="134">
        <v>0</v>
      </c>
      <c r="BD30" s="134">
        <v>494209.98261655145</v>
      </c>
      <c r="BE30" s="134">
        <v>494209.9826165514</v>
      </c>
      <c r="BF30" s="134">
        <v>0</v>
      </c>
      <c r="BG30" s="134">
        <v>353344</v>
      </c>
      <c r="BH30" s="134">
        <v>228430</v>
      </c>
      <c r="BI30" s="134">
        <v>369295.98261655145</v>
      </c>
      <c r="BJ30" s="134">
        <v>4503.6095441042862</v>
      </c>
      <c r="BK30" s="134">
        <v>4639.1866076190481</v>
      </c>
      <c r="BL30" s="134">
        <v>-2.9224317748309674E-2</v>
      </c>
      <c r="BM30" s="134">
        <v>3.4224317748309675E-2</v>
      </c>
      <c r="BN30" s="134">
        <v>13019.385717334286</v>
      </c>
      <c r="BO30" s="134">
        <v>507229.36833388574</v>
      </c>
      <c r="BP30" s="134">
        <v>6141.6508333400698</v>
      </c>
      <c r="BQ30" s="135" t="s">
        <v>288</v>
      </c>
      <c r="BR30" s="134">
        <v>6185.724004071777</v>
      </c>
      <c r="BS30" s="134">
        <v>6.1226594651200061E-2</v>
      </c>
      <c r="BT30" s="134">
        <v>-1726.940049</v>
      </c>
      <c r="BU30" s="134">
        <v>505502.42828488571</v>
      </c>
      <c r="BV30" s="134">
        <v>0</v>
      </c>
      <c r="BW30" s="134">
        <v>505502.42828488571</v>
      </c>
      <c r="BY30" s="132">
        <v>3614</v>
      </c>
      <c r="BZ30" s="134">
        <v>82</v>
      </c>
      <c r="CA30" s="132">
        <v>0</v>
      </c>
      <c r="CB30" s="132">
        <v>0</v>
      </c>
      <c r="CD30" s="134">
        <f>VLOOKUP(B30,'[3]Schools Block Data'!$B$5:$AX$149,49,0)</f>
        <v>2.0833333333333332E-2</v>
      </c>
      <c r="CH30" s="132" t="s">
        <v>131</v>
      </c>
      <c r="CI30" s="132">
        <v>2347</v>
      </c>
      <c r="CJ30" s="152"/>
      <c r="CK30" s="153"/>
    </row>
    <row r="31" spans="1:89">
      <c r="A31" s="132">
        <v>110379</v>
      </c>
      <c r="B31" s="132">
        <v>8262320</v>
      </c>
      <c r="C31" s="132" t="s">
        <v>198</v>
      </c>
      <c r="D31" s="134">
        <v>121</v>
      </c>
      <c r="E31" s="134">
        <v>121</v>
      </c>
      <c r="F31" s="134">
        <v>0</v>
      </c>
      <c r="G31" s="134">
        <v>395760.09895157447</v>
      </c>
      <c r="H31" s="134">
        <v>0</v>
      </c>
      <c r="I31" s="134">
        <v>0</v>
      </c>
      <c r="J31" s="134">
        <v>24172.805000000015</v>
      </c>
      <c r="K31" s="134">
        <v>0</v>
      </c>
      <c r="L31" s="134">
        <v>30344.585000000017</v>
      </c>
      <c r="M31" s="134">
        <v>0</v>
      </c>
      <c r="N31" s="134">
        <v>17424.99219999999</v>
      </c>
      <c r="O31" s="134">
        <v>1944.1107000000004</v>
      </c>
      <c r="P31" s="134">
        <v>9936.5657999999912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31964.677250000026</v>
      </c>
      <c r="AA31" s="134">
        <v>0</v>
      </c>
      <c r="AB31" s="134">
        <v>0</v>
      </c>
      <c r="AC31" s="134">
        <v>36909.600876315031</v>
      </c>
      <c r="AD31" s="134">
        <v>0</v>
      </c>
      <c r="AE31" s="134">
        <v>0</v>
      </c>
      <c r="AF31" s="134">
        <v>0</v>
      </c>
      <c r="AG31" s="134">
        <v>121300</v>
      </c>
      <c r="AH31" s="134">
        <v>0</v>
      </c>
      <c r="AI31" s="134">
        <v>0</v>
      </c>
      <c r="AJ31" s="134">
        <v>0</v>
      </c>
      <c r="AK31" s="134">
        <v>28380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395760.09895157447</v>
      </c>
      <c r="AU31" s="134">
        <v>152697.33682631509</v>
      </c>
      <c r="AV31" s="134">
        <v>149680</v>
      </c>
      <c r="AW31" s="134">
        <v>57268.945284931047</v>
      </c>
      <c r="AX31" s="134">
        <v>698137.43577788956</v>
      </c>
      <c r="AY31" s="134">
        <v>669757.43577788956</v>
      </c>
      <c r="AZ31" s="134">
        <v>4265</v>
      </c>
      <c r="BA31" s="134">
        <v>516065</v>
      </c>
      <c r="BB31" s="134">
        <v>0</v>
      </c>
      <c r="BC31" s="134">
        <v>0</v>
      </c>
      <c r="BD31" s="134">
        <v>698137.43577788956</v>
      </c>
      <c r="BE31" s="134">
        <v>698137.43577788956</v>
      </c>
      <c r="BF31" s="134">
        <v>0</v>
      </c>
      <c r="BG31" s="134">
        <v>544445</v>
      </c>
      <c r="BH31" s="134">
        <v>394765</v>
      </c>
      <c r="BI31" s="134">
        <v>548457.43577788956</v>
      </c>
      <c r="BJ31" s="134">
        <v>4532.7060808090046</v>
      </c>
      <c r="BK31" s="134">
        <v>4442.9648647058821</v>
      </c>
      <c r="BL31" s="134">
        <v>2.0198497813028113E-2</v>
      </c>
      <c r="BM31" s="134">
        <v>0</v>
      </c>
      <c r="BN31" s="134">
        <v>0</v>
      </c>
      <c r="BO31" s="134">
        <v>698137.43577788956</v>
      </c>
      <c r="BP31" s="134">
        <v>5535.1854196519798</v>
      </c>
      <c r="BQ31" s="135" t="s">
        <v>288</v>
      </c>
      <c r="BR31" s="134">
        <v>5769.7308741974348</v>
      </c>
      <c r="BS31" s="134">
        <v>1.2094991133307254E-2</v>
      </c>
      <c r="BT31" s="134">
        <v>-2548.2895844999998</v>
      </c>
      <c r="BU31" s="134">
        <v>695589.14619338955</v>
      </c>
      <c r="BV31" s="134">
        <v>0</v>
      </c>
      <c r="BW31" s="134">
        <v>695589.14619338955</v>
      </c>
      <c r="BY31" s="132">
        <v>28380</v>
      </c>
      <c r="BZ31" s="134">
        <v>121</v>
      </c>
      <c r="CA31" s="132">
        <v>0</v>
      </c>
      <c r="CB31" s="132">
        <v>0</v>
      </c>
      <c r="CD31" s="134">
        <f>VLOOKUP(B31,'[3]Schools Block Data'!$B$5:$AX$149,49,0)</f>
        <v>0</v>
      </c>
      <c r="CH31" t="s">
        <v>132</v>
      </c>
      <c r="CI31" s="156" t="str">
        <f>RIGHT(B106,4)</f>
        <v>0123</v>
      </c>
      <c r="CJ31" s="152"/>
      <c r="CK31" s="153"/>
    </row>
    <row r="32" spans="1:89">
      <c r="A32" s="132">
        <v>110380</v>
      </c>
      <c r="B32" s="132">
        <v>8262322</v>
      </c>
      <c r="C32" s="132" t="s">
        <v>173</v>
      </c>
      <c r="D32" s="134">
        <v>114</v>
      </c>
      <c r="E32" s="134">
        <v>114</v>
      </c>
      <c r="F32" s="134">
        <v>0</v>
      </c>
      <c r="G32" s="134">
        <v>372864.88661553297</v>
      </c>
      <c r="H32" s="134">
        <v>0</v>
      </c>
      <c r="I32" s="134">
        <v>0</v>
      </c>
      <c r="J32" s="134">
        <v>13053.314700000004</v>
      </c>
      <c r="K32" s="134">
        <v>0</v>
      </c>
      <c r="L32" s="134">
        <v>16386.075900000007</v>
      </c>
      <c r="M32" s="134">
        <v>0</v>
      </c>
      <c r="N32" s="134">
        <v>3394.4789999999985</v>
      </c>
      <c r="O32" s="134">
        <v>9165.0932999999895</v>
      </c>
      <c r="P32" s="134">
        <v>864.04919999999959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22643.792077215174</v>
      </c>
      <c r="AA32" s="134">
        <v>0</v>
      </c>
      <c r="AB32" s="134">
        <v>0</v>
      </c>
      <c r="AC32" s="134">
        <v>34774.334709916642</v>
      </c>
      <c r="AD32" s="134">
        <v>0</v>
      </c>
      <c r="AE32" s="134">
        <v>0</v>
      </c>
      <c r="AF32" s="134">
        <v>0</v>
      </c>
      <c r="AG32" s="134">
        <v>121300</v>
      </c>
      <c r="AH32" s="134">
        <v>0</v>
      </c>
      <c r="AI32" s="134">
        <v>0</v>
      </c>
      <c r="AJ32" s="134">
        <v>0</v>
      </c>
      <c r="AK32" s="134">
        <v>20457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372864.88661553297</v>
      </c>
      <c r="AU32" s="134">
        <v>100281.13888713182</v>
      </c>
      <c r="AV32" s="134">
        <v>141757</v>
      </c>
      <c r="AW32" s="134">
        <v>43187.040573282138</v>
      </c>
      <c r="AX32" s="134">
        <v>614903.02550266474</v>
      </c>
      <c r="AY32" s="134">
        <v>594446.02550266474</v>
      </c>
      <c r="AZ32" s="134">
        <v>4265</v>
      </c>
      <c r="BA32" s="134">
        <v>486210</v>
      </c>
      <c r="BB32" s="134">
        <v>0</v>
      </c>
      <c r="BC32" s="134">
        <v>0</v>
      </c>
      <c r="BD32" s="134">
        <v>614903.02550266474</v>
      </c>
      <c r="BE32" s="134">
        <v>614903.02550266474</v>
      </c>
      <c r="BF32" s="134">
        <v>0</v>
      </c>
      <c r="BG32" s="134">
        <v>506667</v>
      </c>
      <c r="BH32" s="134">
        <v>364910</v>
      </c>
      <c r="BI32" s="134">
        <v>473146.02550266474</v>
      </c>
      <c r="BJ32" s="134">
        <v>4150.4037324795154</v>
      </c>
      <c r="BK32" s="134">
        <v>4110.4609798319334</v>
      </c>
      <c r="BL32" s="134">
        <v>9.7173413988265473E-3</v>
      </c>
      <c r="BM32" s="134">
        <v>0</v>
      </c>
      <c r="BN32" s="134">
        <v>0</v>
      </c>
      <c r="BO32" s="134">
        <v>614903.02550266474</v>
      </c>
      <c r="BP32" s="134">
        <v>5214.4388201988131</v>
      </c>
      <c r="BQ32" s="135" t="s">
        <v>288</v>
      </c>
      <c r="BR32" s="134">
        <v>5393.8861886198665</v>
      </c>
      <c r="BS32" s="134">
        <v>1.7388758221264178E-2</v>
      </c>
      <c r="BT32" s="134">
        <v>-2400.8678730000001</v>
      </c>
      <c r="BU32" s="134">
        <v>612502.15762966475</v>
      </c>
      <c r="BV32" s="134">
        <v>0</v>
      </c>
      <c r="BW32" s="134">
        <v>612502.15762966475</v>
      </c>
      <c r="BY32" s="132">
        <v>20457</v>
      </c>
      <c r="BZ32" s="134">
        <v>114</v>
      </c>
      <c r="CA32" s="132">
        <v>0</v>
      </c>
      <c r="CB32" s="132">
        <v>0</v>
      </c>
      <c r="CD32" s="134">
        <f>VLOOKUP(B32,'[3]Schools Block Data'!$B$5:$AX$149,49,0)</f>
        <v>0</v>
      </c>
      <c r="CH32" s="132" t="s">
        <v>133</v>
      </c>
      <c r="CI32" s="132">
        <v>2303</v>
      </c>
      <c r="CJ32" s="152"/>
      <c r="CK32" s="153"/>
    </row>
    <row r="33" spans="1:89">
      <c r="A33" s="132">
        <v>110381</v>
      </c>
      <c r="B33" s="132">
        <v>8262323</v>
      </c>
      <c r="C33" s="132" t="s">
        <v>128</v>
      </c>
      <c r="D33" s="134">
        <v>312</v>
      </c>
      <c r="E33" s="134">
        <v>312</v>
      </c>
      <c r="F33" s="134">
        <v>0</v>
      </c>
      <c r="G33" s="134">
        <v>1020472.3212635639</v>
      </c>
      <c r="H33" s="134">
        <v>0</v>
      </c>
      <c r="I33" s="134">
        <v>0</v>
      </c>
      <c r="J33" s="134">
        <v>34325.383100000065</v>
      </c>
      <c r="K33" s="134">
        <v>0</v>
      </c>
      <c r="L33" s="134">
        <v>43089.310700000089</v>
      </c>
      <c r="M33" s="134">
        <v>0</v>
      </c>
      <c r="N33" s="134">
        <v>5883.7635999999975</v>
      </c>
      <c r="O33" s="134">
        <v>4443.6816000000017</v>
      </c>
      <c r="P33" s="134">
        <v>1296.0738000000006</v>
      </c>
      <c r="Q33" s="134">
        <v>1419.5094000000006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18065.779346125459</v>
      </c>
      <c r="AA33" s="134">
        <v>0</v>
      </c>
      <c r="AB33" s="134">
        <v>0</v>
      </c>
      <c r="AC33" s="134">
        <v>117691.41955018866</v>
      </c>
      <c r="AD33" s="134">
        <v>0</v>
      </c>
      <c r="AE33" s="134">
        <v>0</v>
      </c>
      <c r="AF33" s="134">
        <v>0</v>
      </c>
      <c r="AG33" s="134">
        <v>121300</v>
      </c>
      <c r="AH33" s="134">
        <v>0</v>
      </c>
      <c r="AI33" s="134">
        <v>0</v>
      </c>
      <c r="AJ33" s="134">
        <v>0</v>
      </c>
      <c r="AK33" s="134">
        <v>48246</v>
      </c>
      <c r="AL33" s="134">
        <v>0</v>
      </c>
      <c r="AM33" s="134">
        <v>0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>
        <v>0</v>
      </c>
      <c r="AT33" s="134">
        <v>1020472.3212635639</v>
      </c>
      <c r="AU33" s="134">
        <v>226214.92109631427</v>
      </c>
      <c r="AV33" s="134">
        <v>169546</v>
      </c>
      <c r="AW33" s="134">
        <v>117486.16157913125</v>
      </c>
      <c r="AX33" s="134">
        <v>1416233.2423598783</v>
      </c>
      <c r="AY33" s="134">
        <v>1367987.2423598783</v>
      </c>
      <c r="AZ33" s="134">
        <v>4265</v>
      </c>
      <c r="BA33" s="134">
        <v>1330680</v>
      </c>
      <c r="BB33" s="134">
        <v>0</v>
      </c>
      <c r="BC33" s="134">
        <v>0</v>
      </c>
      <c r="BD33" s="134">
        <v>1416233.2423598783</v>
      </c>
      <c r="BE33" s="134">
        <v>1416233.242359878</v>
      </c>
      <c r="BF33" s="134">
        <v>0</v>
      </c>
      <c r="BG33" s="134">
        <v>1378926</v>
      </c>
      <c r="BH33" s="134">
        <v>1209380</v>
      </c>
      <c r="BI33" s="134">
        <v>1246687.2423598783</v>
      </c>
      <c r="BJ33" s="134">
        <v>3995.7924434611482</v>
      </c>
      <c r="BK33" s="134">
        <v>3862.2408844036695</v>
      </c>
      <c r="BL33" s="134">
        <v>3.4578775134606624E-2</v>
      </c>
      <c r="BM33" s="134">
        <v>0</v>
      </c>
      <c r="BN33" s="134">
        <v>0</v>
      </c>
      <c r="BO33" s="134">
        <v>1416233.2423598783</v>
      </c>
      <c r="BP33" s="134">
        <v>4384.5744947431995</v>
      </c>
      <c r="BQ33" s="135" t="s">
        <v>288</v>
      </c>
      <c r="BR33" s="134">
        <v>4539.2091101278147</v>
      </c>
      <c r="BS33" s="134">
        <v>3.617637301059351E-2</v>
      </c>
      <c r="BT33" s="134">
        <v>-6570.796284</v>
      </c>
      <c r="BU33" s="134">
        <v>1409662.4460758783</v>
      </c>
      <c r="BV33" s="134">
        <v>0</v>
      </c>
      <c r="BW33" s="134">
        <v>1409662.4460758783</v>
      </c>
      <c r="BY33" s="132">
        <v>48246</v>
      </c>
      <c r="BZ33" s="134">
        <v>312</v>
      </c>
      <c r="CA33" s="132">
        <v>0</v>
      </c>
      <c r="CB33" s="132">
        <v>0</v>
      </c>
      <c r="CD33" s="134">
        <f>VLOOKUP(B33,'[3]Schools Block Data'!$B$5:$AX$149,49,0)</f>
        <v>0</v>
      </c>
      <c r="CH33" s="132" t="s">
        <v>134</v>
      </c>
      <c r="CI33" s="132">
        <v>2337</v>
      </c>
      <c r="CJ33" s="152"/>
      <c r="CK33" s="153"/>
    </row>
    <row r="34" spans="1:89">
      <c r="A34" s="132">
        <v>110382</v>
      </c>
      <c r="B34" s="132">
        <v>8262324</v>
      </c>
      <c r="C34" s="132" t="s">
        <v>139</v>
      </c>
      <c r="D34" s="134">
        <v>80</v>
      </c>
      <c r="E34" s="134">
        <v>80</v>
      </c>
      <c r="F34" s="134">
        <v>0</v>
      </c>
      <c r="G34" s="134">
        <v>261659.56955475998</v>
      </c>
      <c r="H34" s="134">
        <v>0</v>
      </c>
      <c r="I34" s="134">
        <v>0</v>
      </c>
      <c r="J34" s="134">
        <v>10636.0342</v>
      </c>
      <c r="K34" s="134">
        <v>0</v>
      </c>
      <c r="L34" s="134">
        <v>13351.617400000001</v>
      </c>
      <c r="M34" s="134">
        <v>0</v>
      </c>
      <c r="N34" s="134">
        <v>5431.1664000000001</v>
      </c>
      <c r="O34" s="134">
        <v>7498.7127</v>
      </c>
      <c r="P34" s="134">
        <v>432.02459999999996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6509.1706400000003</v>
      </c>
      <c r="AA34" s="134">
        <v>0</v>
      </c>
      <c r="AB34" s="134">
        <v>0</v>
      </c>
      <c r="AC34" s="134">
        <v>24403.041901695888</v>
      </c>
      <c r="AD34" s="134">
        <v>0</v>
      </c>
      <c r="AE34" s="134">
        <v>0</v>
      </c>
      <c r="AF34" s="134">
        <v>0</v>
      </c>
      <c r="AG34" s="134">
        <v>121300</v>
      </c>
      <c r="AH34" s="134">
        <v>0</v>
      </c>
      <c r="AI34" s="134">
        <v>0</v>
      </c>
      <c r="AJ34" s="134">
        <v>0</v>
      </c>
      <c r="AK34" s="134">
        <v>17696</v>
      </c>
      <c r="AL34" s="134">
        <v>0</v>
      </c>
      <c r="AM34" s="134">
        <v>0</v>
      </c>
      <c r="AN34" s="134">
        <v>0</v>
      </c>
      <c r="AO34" s="134">
        <v>0</v>
      </c>
      <c r="AP34" s="134">
        <v>0</v>
      </c>
      <c r="AQ34" s="134">
        <v>0</v>
      </c>
      <c r="AR34" s="134">
        <v>0</v>
      </c>
      <c r="AS34" s="134">
        <v>0</v>
      </c>
      <c r="AT34" s="134">
        <v>261659.56955475998</v>
      </c>
      <c r="AU34" s="134">
        <v>68261.767841695895</v>
      </c>
      <c r="AV34" s="134">
        <v>138996</v>
      </c>
      <c r="AW34" s="134">
        <v>32746.199460987467</v>
      </c>
      <c r="AX34" s="134">
        <v>468917.33739645587</v>
      </c>
      <c r="AY34" s="134">
        <v>451221.33739645587</v>
      </c>
      <c r="AZ34" s="134">
        <v>4265</v>
      </c>
      <c r="BA34" s="134">
        <v>341200</v>
      </c>
      <c r="BB34" s="134">
        <v>0</v>
      </c>
      <c r="BC34" s="134">
        <v>0</v>
      </c>
      <c r="BD34" s="134">
        <v>468917.33739645587</v>
      </c>
      <c r="BE34" s="134">
        <v>468917.33739645587</v>
      </c>
      <c r="BF34" s="134">
        <v>0</v>
      </c>
      <c r="BG34" s="134">
        <v>358896</v>
      </c>
      <c r="BH34" s="134">
        <v>219900</v>
      </c>
      <c r="BI34" s="134">
        <v>329921.33739645587</v>
      </c>
      <c r="BJ34" s="134">
        <v>4124.0167174556982</v>
      </c>
      <c r="BK34" s="134">
        <v>4095.1291494382026</v>
      </c>
      <c r="BL34" s="134">
        <v>7.0541286888250124E-3</v>
      </c>
      <c r="BM34" s="134">
        <v>0</v>
      </c>
      <c r="BN34" s="134">
        <v>0</v>
      </c>
      <c r="BO34" s="134">
        <v>468917.33739645587</v>
      </c>
      <c r="BP34" s="134">
        <v>5640.2667174556982</v>
      </c>
      <c r="BQ34" s="135" t="s">
        <v>288</v>
      </c>
      <c r="BR34" s="134">
        <v>5861.466717455698</v>
      </c>
      <c r="BS34" s="134">
        <v>3.6165640459222326E-2</v>
      </c>
      <c r="BT34" s="134">
        <v>-1684.8195599999999</v>
      </c>
      <c r="BU34" s="134">
        <v>467232.5178364559</v>
      </c>
      <c r="BV34" s="134">
        <v>0</v>
      </c>
      <c r="BW34" s="134">
        <v>467232.5178364559</v>
      </c>
      <c r="BY34" s="132">
        <v>17696</v>
      </c>
      <c r="BZ34" s="134">
        <v>80</v>
      </c>
      <c r="CA34" s="132">
        <v>0</v>
      </c>
      <c r="CB34" s="132">
        <v>0</v>
      </c>
      <c r="CD34" s="134">
        <f>VLOOKUP(B34,'[3]Schools Block Data'!$B$5:$AX$149,49,0)</f>
        <v>0</v>
      </c>
      <c r="CH34" s="132" t="s">
        <v>135</v>
      </c>
      <c r="CI34" s="132">
        <v>2272</v>
      </c>
      <c r="CJ34" s="152"/>
      <c r="CK34" s="153"/>
    </row>
    <row r="35" spans="1:89">
      <c r="A35" s="132">
        <v>110385</v>
      </c>
      <c r="B35" s="132">
        <v>8262327</v>
      </c>
      <c r="C35" s="132" t="s">
        <v>193</v>
      </c>
      <c r="D35" s="134">
        <v>331</v>
      </c>
      <c r="E35" s="134">
        <v>331</v>
      </c>
      <c r="F35" s="134">
        <v>0</v>
      </c>
      <c r="G35" s="134">
        <v>1082616.4690328194</v>
      </c>
      <c r="H35" s="134">
        <v>0</v>
      </c>
      <c r="I35" s="134">
        <v>0</v>
      </c>
      <c r="J35" s="134">
        <v>40610.312399999966</v>
      </c>
      <c r="K35" s="134">
        <v>0</v>
      </c>
      <c r="L35" s="134">
        <v>52192.686200000047</v>
      </c>
      <c r="M35" s="134">
        <v>0</v>
      </c>
      <c r="N35" s="134">
        <v>13125.318799999997</v>
      </c>
      <c r="O35" s="134">
        <v>37215.833399999996</v>
      </c>
      <c r="P35" s="134">
        <v>2592.1476000000057</v>
      </c>
      <c r="Q35" s="134">
        <v>473.16980000000046</v>
      </c>
      <c r="R35" s="134">
        <v>1008.0573999999995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47765.151292006762</v>
      </c>
      <c r="AA35" s="134">
        <v>0</v>
      </c>
      <c r="AB35" s="134">
        <v>0</v>
      </c>
      <c r="AC35" s="134">
        <v>120487.49517153023</v>
      </c>
      <c r="AD35" s="134">
        <v>0</v>
      </c>
      <c r="AE35" s="134">
        <v>16308.414335000087</v>
      </c>
      <c r="AF35" s="134">
        <v>0</v>
      </c>
      <c r="AG35" s="134">
        <v>121300</v>
      </c>
      <c r="AH35" s="134">
        <v>0</v>
      </c>
      <c r="AI35" s="134">
        <v>0</v>
      </c>
      <c r="AJ35" s="134">
        <v>0</v>
      </c>
      <c r="AK35" s="134">
        <v>45924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1082616.4690328194</v>
      </c>
      <c r="AU35" s="134">
        <v>331778.5863985371</v>
      </c>
      <c r="AV35" s="134">
        <v>167224</v>
      </c>
      <c r="AW35" s="134">
        <v>142980.91836193198</v>
      </c>
      <c r="AX35" s="134">
        <v>1581619.0554313564</v>
      </c>
      <c r="AY35" s="134">
        <v>1535695.0554313564</v>
      </c>
      <c r="AZ35" s="134">
        <v>4265</v>
      </c>
      <c r="BA35" s="134">
        <v>1411715</v>
      </c>
      <c r="BB35" s="134">
        <v>0</v>
      </c>
      <c r="BC35" s="134">
        <v>0</v>
      </c>
      <c r="BD35" s="134">
        <v>1581619.0554313564</v>
      </c>
      <c r="BE35" s="134">
        <v>1581619.0554313564</v>
      </c>
      <c r="BF35" s="134">
        <v>0</v>
      </c>
      <c r="BG35" s="134">
        <v>1457639</v>
      </c>
      <c r="BH35" s="134">
        <v>1290415</v>
      </c>
      <c r="BI35" s="134">
        <v>1414395.0554313564</v>
      </c>
      <c r="BJ35" s="134">
        <v>4273.0968442034937</v>
      </c>
      <c r="BK35" s="134">
        <v>4129.6174738095242</v>
      </c>
      <c r="BL35" s="134">
        <v>3.4743985684856038E-2</v>
      </c>
      <c r="BM35" s="134">
        <v>0</v>
      </c>
      <c r="BN35" s="134">
        <v>0</v>
      </c>
      <c r="BO35" s="134">
        <v>1581619.0554313564</v>
      </c>
      <c r="BP35" s="134">
        <v>4639.5621010010764</v>
      </c>
      <c r="BQ35" s="135" t="s">
        <v>288</v>
      </c>
      <c r="BR35" s="134">
        <v>4778.3053034179957</v>
      </c>
      <c r="BS35" s="134">
        <v>3.2631792621019562E-2</v>
      </c>
      <c r="BT35" s="134">
        <v>-6970.9409294999996</v>
      </c>
      <c r="BU35" s="134">
        <v>1574648.1145018565</v>
      </c>
      <c r="BV35" s="134">
        <v>0</v>
      </c>
      <c r="BW35" s="134">
        <v>1574648.1145018565</v>
      </c>
      <c r="BY35" s="132">
        <v>45924</v>
      </c>
      <c r="BZ35" s="134">
        <v>331</v>
      </c>
      <c r="CA35" s="132">
        <v>0</v>
      </c>
      <c r="CB35" s="132">
        <v>0</v>
      </c>
      <c r="CD35" s="134">
        <f>VLOOKUP(B35,'[3]Schools Block Data'!$B$5:$AX$149,49,0)</f>
        <v>0</v>
      </c>
      <c r="CH35" s="132" t="s">
        <v>136</v>
      </c>
      <c r="CI35" s="132">
        <v>2305</v>
      </c>
      <c r="CJ35" s="152"/>
      <c r="CK35" s="153"/>
    </row>
    <row r="36" spans="1:89">
      <c r="A36" s="132">
        <v>110388</v>
      </c>
      <c r="B36" s="132">
        <v>8262330</v>
      </c>
      <c r="C36" s="132" t="s">
        <v>206</v>
      </c>
      <c r="D36" s="134">
        <v>374</v>
      </c>
      <c r="E36" s="134">
        <v>374</v>
      </c>
      <c r="F36" s="134">
        <v>0</v>
      </c>
      <c r="G36" s="134">
        <v>1223258.4876685028</v>
      </c>
      <c r="H36" s="134">
        <v>0</v>
      </c>
      <c r="I36" s="134">
        <v>0</v>
      </c>
      <c r="J36" s="134">
        <v>27073.54160000007</v>
      </c>
      <c r="K36" s="134">
        <v>0</v>
      </c>
      <c r="L36" s="134">
        <v>35199.718599999927</v>
      </c>
      <c r="M36" s="134">
        <v>0</v>
      </c>
      <c r="N36" s="134">
        <v>9957.1383999999634</v>
      </c>
      <c r="O36" s="134">
        <v>3055.0311000000047</v>
      </c>
      <c r="P36" s="134">
        <v>864.04919999999981</v>
      </c>
      <c r="Q36" s="134">
        <v>0</v>
      </c>
      <c r="R36" s="134">
        <v>1008.0573999999998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36885.300293333399</v>
      </c>
      <c r="AA36" s="134">
        <v>0</v>
      </c>
      <c r="AB36" s="134">
        <v>0</v>
      </c>
      <c r="AC36" s="134">
        <v>99010.872165124543</v>
      </c>
      <c r="AD36" s="134">
        <v>0</v>
      </c>
      <c r="AE36" s="134">
        <v>0</v>
      </c>
      <c r="AF36" s="134">
        <v>0</v>
      </c>
      <c r="AG36" s="134">
        <v>121300</v>
      </c>
      <c r="AH36" s="134">
        <v>0</v>
      </c>
      <c r="AI36" s="134">
        <v>0</v>
      </c>
      <c r="AJ36" s="134">
        <v>0</v>
      </c>
      <c r="AK36" s="134">
        <v>42312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1223258.4876685028</v>
      </c>
      <c r="AU36" s="134">
        <v>213053.70875845791</v>
      </c>
      <c r="AV36" s="134">
        <v>163612</v>
      </c>
      <c r="AW36" s="134">
        <v>114618.02570934864</v>
      </c>
      <c r="AX36" s="134">
        <v>1599924.1964269606</v>
      </c>
      <c r="AY36" s="134">
        <v>1557612.1964269606</v>
      </c>
      <c r="AZ36" s="134">
        <v>4265</v>
      </c>
      <c r="BA36" s="134">
        <v>1595110</v>
      </c>
      <c r="BB36" s="134">
        <v>37497.80357303936</v>
      </c>
      <c r="BC36" s="134">
        <v>0</v>
      </c>
      <c r="BD36" s="134">
        <v>1637422</v>
      </c>
      <c r="BE36" s="134">
        <v>1637422.0000000005</v>
      </c>
      <c r="BF36" s="134">
        <v>0</v>
      </c>
      <c r="BG36" s="134">
        <v>1637422</v>
      </c>
      <c r="BH36" s="134">
        <v>1473810</v>
      </c>
      <c r="BI36" s="134">
        <v>1473810</v>
      </c>
      <c r="BJ36" s="134">
        <v>3940.6684491978608</v>
      </c>
      <c r="BK36" s="134">
        <v>3847.6712328767121</v>
      </c>
      <c r="BL36" s="134">
        <v>2.4169740784120819E-2</v>
      </c>
      <c r="BM36" s="134">
        <v>0</v>
      </c>
      <c r="BN36" s="134">
        <v>0</v>
      </c>
      <c r="BO36" s="134">
        <v>1637422</v>
      </c>
      <c r="BP36" s="134">
        <v>4265</v>
      </c>
      <c r="BQ36" s="135" t="s">
        <v>288</v>
      </c>
      <c r="BR36" s="134">
        <v>4378.1336898395721</v>
      </c>
      <c r="BS36" s="134">
        <v>1.9136841294227214E-2</v>
      </c>
      <c r="BT36" s="134">
        <v>-7876.5314429999999</v>
      </c>
      <c r="BU36" s="134">
        <v>1629545.4685569999</v>
      </c>
      <c r="BV36" s="134">
        <v>0</v>
      </c>
      <c r="BW36" s="134">
        <v>1629545.4685569999</v>
      </c>
      <c r="BY36" s="132">
        <v>42312</v>
      </c>
      <c r="BZ36" s="134">
        <v>374</v>
      </c>
      <c r="CA36" s="132">
        <v>0</v>
      </c>
      <c r="CB36" s="132">
        <v>0</v>
      </c>
      <c r="CD36" s="134">
        <f>VLOOKUP(B36,'[3]Schools Block Data'!$B$5:$AX$149,49,0)</f>
        <v>5.5248618784530384E-3</v>
      </c>
      <c r="CH36" s="132" t="s">
        <v>137</v>
      </c>
      <c r="CI36" s="132">
        <v>2042</v>
      </c>
      <c r="CJ36" s="152"/>
      <c r="CK36" s="153"/>
    </row>
    <row r="37" spans="1:89">
      <c r="A37" s="132">
        <v>110394</v>
      </c>
      <c r="B37" s="132">
        <v>8262336</v>
      </c>
      <c r="C37" s="132" t="s">
        <v>100</v>
      </c>
      <c r="D37" s="134">
        <v>420</v>
      </c>
      <c r="E37" s="134">
        <v>420</v>
      </c>
      <c r="F37" s="134">
        <v>0</v>
      </c>
      <c r="G37" s="134">
        <v>1373712.7401624899</v>
      </c>
      <c r="H37" s="134">
        <v>0</v>
      </c>
      <c r="I37" s="134">
        <v>0</v>
      </c>
      <c r="J37" s="134">
        <v>34325.383099999992</v>
      </c>
      <c r="K37" s="134">
        <v>0</v>
      </c>
      <c r="L37" s="134">
        <v>44909.985799999959</v>
      </c>
      <c r="M37" s="134">
        <v>0</v>
      </c>
      <c r="N37" s="134">
        <v>1131.4929999999995</v>
      </c>
      <c r="O37" s="134">
        <v>1666.3806000000016</v>
      </c>
      <c r="P37" s="134">
        <v>0</v>
      </c>
      <c r="Q37" s="134">
        <v>473.16979999999973</v>
      </c>
      <c r="R37" s="134">
        <v>504.02869999999973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40004.277891666694</v>
      </c>
      <c r="AA37" s="134">
        <v>0</v>
      </c>
      <c r="AB37" s="134">
        <v>0</v>
      </c>
      <c r="AC37" s="134">
        <v>99032.381879999972</v>
      </c>
      <c r="AD37" s="134">
        <v>0</v>
      </c>
      <c r="AE37" s="134">
        <v>0</v>
      </c>
      <c r="AF37" s="134">
        <v>0</v>
      </c>
      <c r="AG37" s="134">
        <v>121300</v>
      </c>
      <c r="AH37" s="134">
        <v>0</v>
      </c>
      <c r="AI37" s="134">
        <v>0</v>
      </c>
      <c r="AJ37" s="134">
        <v>0</v>
      </c>
      <c r="AK37" s="134">
        <v>39216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1373712.7401624899</v>
      </c>
      <c r="AU37" s="134">
        <v>222047.10077166662</v>
      </c>
      <c r="AV37" s="134">
        <v>160516</v>
      </c>
      <c r="AW37" s="134">
        <v>119039.58531509957</v>
      </c>
      <c r="AX37" s="134">
        <v>1756275.8409341564</v>
      </c>
      <c r="AY37" s="134">
        <v>1717059.8409341564</v>
      </c>
      <c r="AZ37" s="134">
        <v>4265</v>
      </c>
      <c r="BA37" s="134">
        <v>1791300</v>
      </c>
      <c r="BB37" s="134">
        <v>74240.15906584356</v>
      </c>
      <c r="BC37" s="134">
        <v>0</v>
      </c>
      <c r="BD37" s="134">
        <v>1830516</v>
      </c>
      <c r="BE37" s="134">
        <v>1830516</v>
      </c>
      <c r="BF37" s="134">
        <v>0</v>
      </c>
      <c r="BG37" s="134">
        <v>1830516</v>
      </c>
      <c r="BH37" s="134">
        <v>1670000</v>
      </c>
      <c r="BI37" s="134">
        <v>1670000</v>
      </c>
      <c r="BJ37" s="134">
        <v>3976.1904761904761</v>
      </c>
      <c r="BK37" s="134">
        <v>3889.8086124401916</v>
      </c>
      <c r="BL37" s="134">
        <v>2.2207227233242883E-2</v>
      </c>
      <c r="BM37" s="134">
        <v>0</v>
      </c>
      <c r="BN37" s="134">
        <v>0</v>
      </c>
      <c r="BO37" s="134">
        <v>1830516</v>
      </c>
      <c r="BP37" s="134">
        <v>4265</v>
      </c>
      <c r="BQ37" s="135" t="s">
        <v>288</v>
      </c>
      <c r="BR37" s="134">
        <v>4358.3714285714286</v>
      </c>
      <c r="BS37" s="134">
        <v>1.9784006515053854E-2</v>
      </c>
      <c r="BT37" s="134">
        <v>-8845.3026900000004</v>
      </c>
      <c r="BU37" s="134">
        <v>1821670.69731</v>
      </c>
      <c r="BV37" s="134">
        <v>0</v>
      </c>
      <c r="BW37" s="134">
        <v>1821670.69731</v>
      </c>
      <c r="BY37" s="132">
        <v>39216</v>
      </c>
      <c r="BZ37" s="134">
        <v>420</v>
      </c>
      <c r="CA37" s="132">
        <v>0</v>
      </c>
      <c r="CB37" s="132">
        <v>0</v>
      </c>
      <c r="CD37" s="134">
        <f>VLOOKUP(B37,'[3]Schools Block Data'!$B$5:$AX$149,49,0)</f>
        <v>4.7505938242280287E-3</v>
      </c>
      <c r="CH37" s="132" t="s">
        <v>138</v>
      </c>
      <c r="CI37" s="132">
        <v>2043</v>
      </c>
      <c r="CJ37" s="152"/>
      <c r="CK37" s="153"/>
    </row>
    <row r="38" spans="1:89">
      <c r="A38" s="132">
        <v>110395</v>
      </c>
      <c r="B38" s="132">
        <v>8262337</v>
      </c>
      <c r="C38" s="132" t="s">
        <v>134</v>
      </c>
      <c r="D38" s="134">
        <v>299</v>
      </c>
      <c r="E38" s="134">
        <v>299</v>
      </c>
      <c r="F38" s="134">
        <v>0</v>
      </c>
      <c r="G38" s="134">
        <v>977952.6412109154</v>
      </c>
      <c r="H38" s="134">
        <v>0</v>
      </c>
      <c r="I38" s="134">
        <v>0</v>
      </c>
      <c r="J38" s="134">
        <v>21272.068400000069</v>
      </c>
      <c r="K38" s="134">
        <v>0</v>
      </c>
      <c r="L38" s="134">
        <v>29130.801599999966</v>
      </c>
      <c r="M38" s="134">
        <v>0</v>
      </c>
      <c r="N38" s="134">
        <v>452.59719999999993</v>
      </c>
      <c r="O38" s="134">
        <v>277.73009999999994</v>
      </c>
      <c r="P38" s="134">
        <v>1296.0737999999983</v>
      </c>
      <c r="Q38" s="134">
        <v>0</v>
      </c>
      <c r="R38" s="134">
        <v>0</v>
      </c>
      <c r="S38" s="134">
        <v>0</v>
      </c>
      <c r="T38" s="134">
        <v>0</v>
      </c>
      <c r="U38" s="134">
        <v>0</v>
      </c>
      <c r="V38" s="134">
        <v>0</v>
      </c>
      <c r="W38" s="134">
        <v>0</v>
      </c>
      <c r="X38" s="134">
        <v>0</v>
      </c>
      <c r="Y38" s="134">
        <v>0</v>
      </c>
      <c r="Z38" s="134">
        <v>5969.2537459923587</v>
      </c>
      <c r="AA38" s="134">
        <v>0</v>
      </c>
      <c r="AB38" s="134">
        <v>0</v>
      </c>
      <c r="AC38" s="134">
        <v>94426.836615849053</v>
      </c>
      <c r="AD38" s="134">
        <v>0</v>
      </c>
      <c r="AE38" s="134">
        <v>0</v>
      </c>
      <c r="AF38" s="134">
        <v>0</v>
      </c>
      <c r="AG38" s="134">
        <v>121300</v>
      </c>
      <c r="AH38" s="134">
        <v>0</v>
      </c>
      <c r="AI38" s="134">
        <v>0</v>
      </c>
      <c r="AJ38" s="134">
        <v>0</v>
      </c>
      <c r="AK38" s="134">
        <v>6811</v>
      </c>
      <c r="AL38" s="134">
        <v>0</v>
      </c>
      <c r="AM38" s="134">
        <v>0</v>
      </c>
      <c r="AN38" s="134">
        <v>0</v>
      </c>
      <c r="AO38" s="134">
        <v>0</v>
      </c>
      <c r="AP38" s="134">
        <v>0</v>
      </c>
      <c r="AQ38" s="134">
        <v>0</v>
      </c>
      <c r="AR38" s="134">
        <v>0</v>
      </c>
      <c r="AS38" s="134">
        <v>0</v>
      </c>
      <c r="AT38" s="134">
        <v>977952.6412109154</v>
      </c>
      <c r="AU38" s="134">
        <v>152825.36146184144</v>
      </c>
      <c r="AV38" s="134">
        <v>128111</v>
      </c>
      <c r="AW38" s="134">
        <v>94491.173352885671</v>
      </c>
      <c r="AX38" s="134">
        <v>1258889.0026727568</v>
      </c>
      <c r="AY38" s="134">
        <v>1252078.0026727568</v>
      </c>
      <c r="AZ38" s="134">
        <v>4265</v>
      </c>
      <c r="BA38" s="134">
        <v>1275235</v>
      </c>
      <c r="BB38" s="134">
        <v>23156.997327243211</v>
      </c>
      <c r="BC38" s="134">
        <v>0</v>
      </c>
      <c r="BD38" s="134">
        <v>1282046</v>
      </c>
      <c r="BE38" s="134">
        <v>1282046.0000000002</v>
      </c>
      <c r="BF38" s="134">
        <v>0</v>
      </c>
      <c r="BG38" s="134">
        <v>1282046</v>
      </c>
      <c r="BH38" s="134">
        <v>1153935</v>
      </c>
      <c r="BI38" s="134">
        <v>1153935</v>
      </c>
      <c r="BJ38" s="134">
        <v>3859.3143812709031</v>
      </c>
      <c r="BK38" s="134">
        <v>3788.7096774193546</v>
      </c>
      <c r="BL38" s="134">
        <v>1.8635554017862949E-2</v>
      </c>
      <c r="BM38" s="134">
        <v>0</v>
      </c>
      <c r="BN38" s="134">
        <v>0</v>
      </c>
      <c r="BO38" s="134">
        <v>1282046</v>
      </c>
      <c r="BP38" s="134">
        <v>4265</v>
      </c>
      <c r="BQ38" s="135" t="s">
        <v>288</v>
      </c>
      <c r="BR38" s="134">
        <v>4287.7792642140466</v>
      </c>
      <c r="BS38" s="134">
        <v>2.0420963669395276E-2</v>
      </c>
      <c r="BT38" s="134">
        <v>-6297.0131055000002</v>
      </c>
      <c r="BU38" s="134">
        <v>1275748.9868945</v>
      </c>
      <c r="BV38" s="134">
        <v>0</v>
      </c>
      <c r="BW38" s="134">
        <v>1275748.9868945</v>
      </c>
      <c r="BY38" s="132">
        <v>6811</v>
      </c>
      <c r="BZ38" s="134">
        <v>299</v>
      </c>
      <c r="CA38" s="132">
        <v>0</v>
      </c>
      <c r="CB38" s="132">
        <v>0</v>
      </c>
      <c r="CD38" s="134">
        <f>VLOOKUP(B38,'[3]Schools Block Data'!$B$5:$AX$149,49,0)</f>
        <v>3.2258064516129032E-3</v>
      </c>
      <c r="CH38" s="132" t="s">
        <v>289</v>
      </c>
      <c r="CI38" s="132">
        <v>4704</v>
      </c>
      <c r="CJ38" s="152"/>
      <c r="CK38" s="153"/>
    </row>
    <row r="39" spans="1:89">
      <c r="A39" s="132">
        <v>110399</v>
      </c>
      <c r="B39" s="132">
        <v>8262346</v>
      </c>
      <c r="C39" s="132" t="s">
        <v>104</v>
      </c>
      <c r="D39" s="134">
        <v>264</v>
      </c>
      <c r="E39" s="134">
        <v>264</v>
      </c>
      <c r="F39" s="134">
        <v>0</v>
      </c>
      <c r="G39" s="134">
        <v>863476.57953070791</v>
      </c>
      <c r="H39" s="134">
        <v>0</v>
      </c>
      <c r="I39" s="134">
        <v>0</v>
      </c>
      <c r="J39" s="134">
        <v>19338.244000000061</v>
      </c>
      <c r="K39" s="134">
        <v>0</v>
      </c>
      <c r="L39" s="134">
        <v>24882.559699999954</v>
      </c>
      <c r="M39" s="134">
        <v>0</v>
      </c>
      <c r="N39" s="134">
        <v>0</v>
      </c>
      <c r="O39" s="134">
        <v>277.73010000000016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9179.599620512814</v>
      </c>
      <c r="AA39" s="134">
        <v>0</v>
      </c>
      <c r="AB39" s="134">
        <v>0</v>
      </c>
      <c r="AC39" s="134">
        <v>66648.521614479629</v>
      </c>
      <c r="AD39" s="134">
        <v>0</v>
      </c>
      <c r="AE39" s="134">
        <v>0</v>
      </c>
      <c r="AF39" s="134">
        <v>0</v>
      </c>
      <c r="AG39" s="134">
        <v>121300</v>
      </c>
      <c r="AH39" s="134">
        <v>0</v>
      </c>
      <c r="AI39" s="134">
        <v>0</v>
      </c>
      <c r="AJ39" s="134">
        <v>0</v>
      </c>
      <c r="AK39" s="134">
        <v>21712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>
        <v>863476.57953070791</v>
      </c>
      <c r="AU39" s="134">
        <v>120326.65503499247</v>
      </c>
      <c r="AV39" s="134">
        <v>143012</v>
      </c>
      <c r="AW39" s="134">
        <v>74833.00762503373</v>
      </c>
      <c r="AX39" s="134">
        <v>1126815.2345657004</v>
      </c>
      <c r="AY39" s="134">
        <v>1105103.2345657004</v>
      </c>
      <c r="AZ39" s="134">
        <v>4265</v>
      </c>
      <c r="BA39" s="134">
        <v>1125960</v>
      </c>
      <c r="BB39" s="134">
        <v>20856.765434299596</v>
      </c>
      <c r="BC39" s="134">
        <v>0</v>
      </c>
      <c r="BD39" s="134">
        <v>1147672</v>
      </c>
      <c r="BE39" s="134">
        <v>1147672</v>
      </c>
      <c r="BF39" s="134">
        <v>0</v>
      </c>
      <c r="BG39" s="134">
        <v>1147672</v>
      </c>
      <c r="BH39" s="134">
        <v>1004660</v>
      </c>
      <c r="BI39" s="134">
        <v>1004660</v>
      </c>
      <c r="BJ39" s="134">
        <v>3805.530303030303</v>
      </c>
      <c r="BK39" s="134">
        <v>3742.0938628158847</v>
      </c>
      <c r="BL39" s="134">
        <v>1.6952124275868136E-2</v>
      </c>
      <c r="BM39" s="134">
        <v>0</v>
      </c>
      <c r="BN39" s="134">
        <v>0</v>
      </c>
      <c r="BO39" s="134">
        <v>1147672</v>
      </c>
      <c r="BP39" s="134">
        <v>4265</v>
      </c>
      <c r="BQ39" s="135" t="s">
        <v>288</v>
      </c>
      <c r="BR39" s="134">
        <v>4347.242424242424</v>
      </c>
      <c r="BS39" s="134">
        <v>2.0867019151990185E-2</v>
      </c>
      <c r="BT39" s="134">
        <v>-5559.9045479999995</v>
      </c>
      <c r="BU39" s="134">
        <v>1142112.0954519999</v>
      </c>
      <c r="BV39" s="134">
        <v>0</v>
      </c>
      <c r="BW39" s="134">
        <v>1142112.0954519999</v>
      </c>
      <c r="BY39" s="132">
        <v>21712</v>
      </c>
      <c r="BZ39" s="134">
        <v>264</v>
      </c>
      <c r="CA39" s="132">
        <v>0</v>
      </c>
      <c r="CB39" s="132">
        <v>0</v>
      </c>
      <c r="CD39" s="134">
        <f>VLOOKUP(B39,'[3]Schools Block Data'!$B$5:$AX$149,49,0)</f>
        <v>0</v>
      </c>
      <c r="CH39" s="132" t="s">
        <v>139</v>
      </c>
      <c r="CI39" s="132">
        <v>2324</v>
      </c>
      <c r="CJ39" s="152"/>
      <c r="CK39" s="153"/>
    </row>
    <row r="40" spans="1:89">
      <c r="A40" s="132">
        <v>110400</v>
      </c>
      <c r="B40" s="132">
        <v>8262347</v>
      </c>
      <c r="C40" s="132" t="s">
        <v>131</v>
      </c>
      <c r="D40" s="134">
        <v>178</v>
      </c>
      <c r="E40" s="134">
        <v>178</v>
      </c>
      <c r="F40" s="134">
        <v>0</v>
      </c>
      <c r="G40" s="134">
        <v>582192.54225934099</v>
      </c>
      <c r="H40" s="134">
        <v>0</v>
      </c>
      <c r="I40" s="134">
        <v>0</v>
      </c>
      <c r="J40" s="134">
        <v>8218.7537000000011</v>
      </c>
      <c r="K40" s="134">
        <v>0</v>
      </c>
      <c r="L40" s="134">
        <v>10317.158900000002</v>
      </c>
      <c r="M40" s="134">
        <v>0</v>
      </c>
      <c r="N40" s="134">
        <v>905.19440000000202</v>
      </c>
      <c r="O40" s="134">
        <v>1944.1106999999993</v>
      </c>
      <c r="P40" s="134">
        <v>1728.0984000000037</v>
      </c>
      <c r="Q40" s="134">
        <v>0</v>
      </c>
      <c r="R40" s="134">
        <v>504.02870000000019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32437.498361864375</v>
      </c>
      <c r="AA40" s="134">
        <v>0</v>
      </c>
      <c r="AB40" s="134">
        <v>0</v>
      </c>
      <c r="AC40" s="134">
        <v>54296.768231273345</v>
      </c>
      <c r="AD40" s="134">
        <v>0</v>
      </c>
      <c r="AE40" s="134">
        <v>0</v>
      </c>
      <c r="AF40" s="134">
        <v>0</v>
      </c>
      <c r="AG40" s="134">
        <v>121300</v>
      </c>
      <c r="AH40" s="134">
        <v>0</v>
      </c>
      <c r="AI40" s="134">
        <v>0</v>
      </c>
      <c r="AJ40" s="134">
        <v>0</v>
      </c>
      <c r="AK40" s="134">
        <v>5986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>
        <v>582192.54225934099</v>
      </c>
      <c r="AU40" s="134">
        <v>110351.61139313772</v>
      </c>
      <c r="AV40" s="134">
        <v>127286</v>
      </c>
      <c r="AW40" s="134">
        <v>54801.009769072116</v>
      </c>
      <c r="AX40" s="134">
        <v>819830.15365247871</v>
      </c>
      <c r="AY40" s="134">
        <v>813844.15365247871</v>
      </c>
      <c r="AZ40" s="134">
        <v>4265</v>
      </c>
      <c r="BA40" s="134">
        <v>759170</v>
      </c>
      <c r="BB40" s="134">
        <v>0</v>
      </c>
      <c r="BC40" s="134">
        <v>0</v>
      </c>
      <c r="BD40" s="134">
        <v>819830.15365247871</v>
      </c>
      <c r="BE40" s="134">
        <v>819830.15365247882</v>
      </c>
      <c r="BF40" s="134">
        <v>0</v>
      </c>
      <c r="BG40" s="134">
        <v>765156</v>
      </c>
      <c r="BH40" s="134">
        <v>637870</v>
      </c>
      <c r="BI40" s="134">
        <v>692544.15365247871</v>
      </c>
      <c r="BJ40" s="134">
        <v>3890.6974924296555</v>
      </c>
      <c r="BK40" s="134">
        <v>3756.3398627551019</v>
      </c>
      <c r="BL40" s="134">
        <v>3.5768230400752006E-2</v>
      </c>
      <c r="BM40" s="134">
        <v>0</v>
      </c>
      <c r="BN40" s="134">
        <v>0</v>
      </c>
      <c r="BO40" s="134">
        <v>819830.15365247871</v>
      </c>
      <c r="BP40" s="134">
        <v>4572.1581665869589</v>
      </c>
      <c r="BQ40" s="135" t="s">
        <v>288</v>
      </c>
      <c r="BR40" s="134">
        <v>4605.7873800701054</v>
      </c>
      <c r="BS40" s="134">
        <v>4.5401753687113411E-2</v>
      </c>
      <c r="BT40" s="134">
        <v>-3748.7235209999999</v>
      </c>
      <c r="BU40" s="134">
        <v>816081.4301314787</v>
      </c>
      <c r="BV40" s="134">
        <v>0</v>
      </c>
      <c r="BW40" s="134">
        <v>816081.4301314787</v>
      </c>
      <c r="BY40" s="132">
        <v>5986</v>
      </c>
      <c r="BZ40" s="134">
        <v>178</v>
      </c>
      <c r="CA40" s="132">
        <v>0</v>
      </c>
      <c r="CB40" s="132">
        <v>0</v>
      </c>
      <c r="CD40" s="134">
        <f>VLOOKUP(B40,'[3]Schools Block Data'!$B$5:$AX$149,49,0)</f>
        <v>5.263157894736842E-3</v>
      </c>
      <c r="CH40" s="132" t="s">
        <v>140</v>
      </c>
      <c r="CI40" s="132">
        <v>2331</v>
      </c>
      <c r="CJ40" s="152"/>
      <c r="CK40" s="153"/>
    </row>
    <row r="41" spans="1:89">
      <c r="A41" s="132">
        <v>110401</v>
      </c>
      <c r="B41" s="132">
        <v>8262348</v>
      </c>
      <c r="C41" s="132" t="s">
        <v>79</v>
      </c>
      <c r="D41" s="134">
        <v>258</v>
      </c>
      <c r="E41" s="134">
        <v>258</v>
      </c>
      <c r="F41" s="134">
        <v>0</v>
      </c>
      <c r="G41" s="134">
        <v>843852.11181410099</v>
      </c>
      <c r="H41" s="134">
        <v>0</v>
      </c>
      <c r="I41" s="134">
        <v>0</v>
      </c>
      <c r="J41" s="134">
        <v>34325.383099999948</v>
      </c>
      <c r="K41" s="134">
        <v>0</v>
      </c>
      <c r="L41" s="134">
        <v>44909.98580000006</v>
      </c>
      <c r="M41" s="134">
        <v>0</v>
      </c>
      <c r="N41" s="134">
        <v>3634.8662287937741</v>
      </c>
      <c r="O41" s="134">
        <v>30390.373043579762</v>
      </c>
      <c r="P41" s="134">
        <v>2602.2337774319035</v>
      </c>
      <c r="Q41" s="134">
        <v>1425.0327828793818</v>
      </c>
      <c r="R41" s="134">
        <v>3541.929308171204</v>
      </c>
      <c r="S41" s="134">
        <v>660.88476887159572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20681.847600000056</v>
      </c>
      <c r="AA41" s="134">
        <v>0</v>
      </c>
      <c r="AB41" s="134">
        <v>0</v>
      </c>
      <c r="AC41" s="134">
        <v>75333.879663768108</v>
      </c>
      <c r="AD41" s="134">
        <v>0</v>
      </c>
      <c r="AE41" s="134">
        <v>1446.2537800000121</v>
      </c>
      <c r="AF41" s="134">
        <v>0</v>
      </c>
      <c r="AG41" s="134">
        <v>121300</v>
      </c>
      <c r="AH41" s="134">
        <v>0</v>
      </c>
      <c r="AI41" s="134">
        <v>0</v>
      </c>
      <c r="AJ41" s="134">
        <v>0</v>
      </c>
      <c r="AK41" s="134">
        <v>26832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843852.11181410099</v>
      </c>
      <c r="AU41" s="134">
        <v>218952.66985349578</v>
      </c>
      <c r="AV41" s="134">
        <v>148132</v>
      </c>
      <c r="AW41" s="134">
        <v>104022.97565391249</v>
      </c>
      <c r="AX41" s="134">
        <v>1210936.7816675967</v>
      </c>
      <c r="AY41" s="134">
        <v>1184104.7816675967</v>
      </c>
      <c r="AZ41" s="134">
        <v>4265</v>
      </c>
      <c r="BA41" s="134">
        <v>1100370</v>
      </c>
      <c r="BB41" s="134">
        <v>0</v>
      </c>
      <c r="BC41" s="134">
        <v>0</v>
      </c>
      <c r="BD41" s="134">
        <v>1210936.7816675967</v>
      </c>
      <c r="BE41" s="134">
        <v>1210936.7816675967</v>
      </c>
      <c r="BF41" s="134">
        <v>0</v>
      </c>
      <c r="BG41" s="134">
        <v>1127202</v>
      </c>
      <c r="BH41" s="134">
        <v>979070</v>
      </c>
      <c r="BI41" s="134">
        <v>1062804.7816675967</v>
      </c>
      <c r="BJ41" s="134">
        <v>4119.3983785565761</v>
      </c>
      <c r="BK41" s="134">
        <v>4003.4572053956831</v>
      </c>
      <c r="BL41" s="134">
        <v>2.8960262895937179E-2</v>
      </c>
      <c r="BM41" s="134">
        <v>0</v>
      </c>
      <c r="BN41" s="134">
        <v>0</v>
      </c>
      <c r="BO41" s="134">
        <v>1210936.7816675967</v>
      </c>
      <c r="BP41" s="134">
        <v>4589.5534173162659</v>
      </c>
      <c r="BQ41" s="135" t="s">
        <v>288</v>
      </c>
      <c r="BR41" s="134">
        <v>4693.5534173162659</v>
      </c>
      <c r="BS41" s="134">
        <v>3.4664170953328632E-2</v>
      </c>
      <c r="BT41" s="134">
        <v>-5433.5430809999998</v>
      </c>
      <c r="BU41" s="134">
        <v>1205503.2385865967</v>
      </c>
      <c r="BV41" s="134">
        <v>0</v>
      </c>
      <c r="BW41" s="134">
        <v>1205503.2385865967</v>
      </c>
      <c r="BY41" s="132">
        <v>26832</v>
      </c>
      <c r="BZ41" s="134">
        <v>258</v>
      </c>
      <c r="CA41" s="132">
        <v>0</v>
      </c>
      <c r="CB41" s="132">
        <v>0</v>
      </c>
      <c r="CD41" s="134">
        <f>VLOOKUP(B41,'[3]Schools Block Data'!$B$5:$AX$149,49,0)</f>
        <v>7.1684587813620072E-3</v>
      </c>
      <c r="CH41" s="132" t="s">
        <v>141</v>
      </c>
      <c r="CI41" s="132">
        <v>2349</v>
      </c>
      <c r="CJ41" s="152"/>
      <c r="CK41" s="153"/>
    </row>
    <row r="42" spans="1:89">
      <c r="A42" s="132">
        <v>130254</v>
      </c>
      <c r="B42" s="132">
        <v>8262351</v>
      </c>
      <c r="C42" s="132" t="s">
        <v>118</v>
      </c>
      <c r="D42" s="134">
        <v>310</v>
      </c>
      <c r="E42" s="134">
        <v>310</v>
      </c>
      <c r="F42" s="134">
        <v>0</v>
      </c>
      <c r="G42" s="134">
        <v>1013930.8320246949</v>
      </c>
      <c r="H42" s="134">
        <v>0</v>
      </c>
      <c r="I42" s="134">
        <v>0</v>
      </c>
      <c r="J42" s="134">
        <v>61882.380800000057</v>
      </c>
      <c r="K42" s="134">
        <v>0</v>
      </c>
      <c r="L42" s="134">
        <v>80109.704399999944</v>
      </c>
      <c r="M42" s="134">
        <v>0</v>
      </c>
      <c r="N42" s="134">
        <v>6129.8358640776678</v>
      </c>
      <c r="O42" s="134">
        <v>12538.300631067958</v>
      </c>
      <c r="P42" s="134">
        <v>20804.291417475768</v>
      </c>
      <c r="Q42" s="134">
        <v>0</v>
      </c>
      <c r="R42" s="134">
        <v>24271.673320388392</v>
      </c>
      <c r="S42" s="134">
        <v>78593.989799352697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16134.138313432826</v>
      </c>
      <c r="AA42" s="134">
        <v>0</v>
      </c>
      <c r="AB42" s="134">
        <v>0</v>
      </c>
      <c r="AC42" s="134">
        <v>117717.07290039839</v>
      </c>
      <c r="AD42" s="134">
        <v>0</v>
      </c>
      <c r="AE42" s="134">
        <v>7040.9723500000055</v>
      </c>
      <c r="AF42" s="134">
        <v>0</v>
      </c>
      <c r="AG42" s="134">
        <v>121300</v>
      </c>
      <c r="AH42" s="134">
        <v>0</v>
      </c>
      <c r="AI42" s="134">
        <v>0</v>
      </c>
      <c r="AJ42" s="134">
        <v>0</v>
      </c>
      <c r="AK42" s="134">
        <v>38184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1013930.8320246949</v>
      </c>
      <c r="AU42" s="134">
        <v>425222.35979619366</v>
      </c>
      <c r="AV42" s="134">
        <v>159484</v>
      </c>
      <c r="AW42" s="134">
        <v>188334.81554873817</v>
      </c>
      <c r="AX42" s="134">
        <v>1598637.1918208885</v>
      </c>
      <c r="AY42" s="134">
        <v>1560453.1918208885</v>
      </c>
      <c r="AZ42" s="134">
        <v>4265</v>
      </c>
      <c r="BA42" s="134">
        <v>1322150</v>
      </c>
      <c r="BB42" s="134">
        <v>0</v>
      </c>
      <c r="BC42" s="134">
        <v>0</v>
      </c>
      <c r="BD42" s="134">
        <v>1598637.1918208885</v>
      </c>
      <c r="BE42" s="134">
        <v>1598637.1918208885</v>
      </c>
      <c r="BF42" s="134">
        <v>0</v>
      </c>
      <c r="BG42" s="134">
        <v>1360334</v>
      </c>
      <c r="BH42" s="134">
        <v>1200850</v>
      </c>
      <c r="BI42" s="134">
        <v>1439153.1918208885</v>
      </c>
      <c r="BJ42" s="134">
        <v>4642.4296510351242</v>
      </c>
      <c r="BK42" s="134">
        <v>4506.9522003378379</v>
      </c>
      <c r="BL42" s="134">
        <v>3.005965998200091E-2</v>
      </c>
      <c r="BM42" s="134">
        <v>0</v>
      </c>
      <c r="BN42" s="134">
        <v>0</v>
      </c>
      <c r="BO42" s="134">
        <v>1598637.1918208885</v>
      </c>
      <c r="BP42" s="134">
        <v>5033.71997361577</v>
      </c>
      <c r="BQ42" s="135" t="s">
        <v>288</v>
      </c>
      <c r="BR42" s="134">
        <v>5156.8941671641569</v>
      </c>
      <c r="BS42" s="134">
        <v>2.2027385541258715E-2</v>
      </c>
      <c r="BT42" s="134">
        <v>-6528.6757950000001</v>
      </c>
      <c r="BU42" s="134">
        <v>1592108.5160258885</v>
      </c>
      <c r="BV42" s="134">
        <v>0</v>
      </c>
      <c r="BW42" s="134">
        <v>1592108.5160258885</v>
      </c>
      <c r="BY42" s="132">
        <v>38184</v>
      </c>
      <c r="BZ42" s="134">
        <v>310</v>
      </c>
      <c r="CA42" s="132">
        <v>0</v>
      </c>
      <c r="CB42" s="132">
        <v>0</v>
      </c>
      <c r="CD42" s="134">
        <f>VLOOKUP(B42,'[3]Schools Block Data'!$B$5:$AX$149,49,0)</f>
        <v>6.4516129032258064E-3</v>
      </c>
      <c r="CH42" s="132" t="s">
        <v>142</v>
      </c>
      <c r="CI42" s="132">
        <v>2334</v>
      </c>
      <c r="CJ42" s="152"/>
      <c r="CK42" s="153"/>
    </row>
    <row r="43" spans="1:89">
      <c r="A43" s="132">
        <v>131190</v>
      </c>
      <c r="B43" s="132">
        <v>8262353</v>
      </c>
      <c r="C43" s="132" t="s">
        <v>120</v>
      </c>
      <c r="D43" s="134">
        <v>438</v>
      </c>
      <c r="E43" s="134">
        <v>438</v>
      </c>
      <c r="F43" s="134">
        <v>0</v>
      </c>
      <c r="G43" s="134">
        <v>1432586.1433123108</v>
      </c>
      <c r="H43" s="134">
        <v>0</v>
      </c>
      <c r="I43" s="134">
        <v>0</v>
      </c>
      <c r="J43" s="134">
        <v>39643.400199999975</v>
      </c>
      <c r="K43" s="134">
        <v>0</v>
      </c>
      <c r="L43" s="134">
        <v>58868.494900000034</v>
      </c>
      <c r="M43" s="134">
        <v>0</v>
      </c>
      <c r="N43" s="134">
        <v>3182.7133376146826</v>
      </c>
      <c r="O43" s="134">
        <v>4464.065460550456</v>
      </c>
      <c r="P43" s="134">
        <v>3472.0509137614654</v>
      </c>
      <c r="Q43" s="134">
        <v>950.6806073394489</v>
      </c>
      <c r="R43" s="134">
        <v>1519.0222747706423</v>
      </c>
      <c r="S43" s="134">
        <v>661.34303119266167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23247.037999999997</v>
      </c>
      <c r="AA43" s="134">
        <v>0</v>
      </c>
      <c r="AB43" s="134">
        <v>0</v>
      </c>
      <c r="AC43" s="134">
        <v>120483.35868790034</v>
      </c>
      <c r="AD43" s="134">
        <v>0</v>
      </c>
      <c r="AE43" s="134">
        <v>14005.826080000013</v>
      </c>
      <c r="AF43" s="134">
        <v>0</v>
      </c>
      <c r="AG43" s="134">
        <v>121300</v>
      </c>
      <c r="AH43" s="134">
        <v>0</v>
      </c>
      <c r="AI43" s="134">
        <v>0</v>
      </c>
      <c r="AJ43" s="134">
        <v>0</v>
      </c>
      <c r="AK43" s="134">
        <v>60888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1432586.1433123108</v>
      </c>
      <c r="AU43" s="134">
        <v>270497.99349312973</v>
      </c>
      <c r="AV43" s="134">
        <v>182188</v>
      </c>
      <c r="AW43" s="134">
        <v>140045.44736715878</v>
      </c>
      <c r="AX43" s="134">
        <v>1885272.1368054405</v>
      </c>
      <c r="AY43" s="134">
        <v>1824384.1368054405</v>
      </c>
      <c r="AZ43" s="134">
        <v>4265</v>
      </c>
      <c r="BA43" s="134">
        <v>1868070</v>
      </c>
      <c r="BB43" s="134">
        <v>43685.863194559468</v>
      </c>
      <c r="BC43" s="134">
        <v>0</v>
      </c>
      <c r="BD43" s="134">
        <v>1928958</v>
      </c>
      <c r="BE43" s="134">
        <v>1928957.9999999995</v>
      </c>
      <c r="BF43" s="134">
        <v>0</v>
      </c>
      <c r="BG43" s="134">
        <v>1928958</v>
      </c>
      <c r="BH43" s="134">
        <v>1746770</v>
      </c>
      <c r="BI43" s="134">
        <v>1746770</v>
      </c>
      <c r="BJ43" s="134">
        <v>3988.0593607305937</v>
      </c>
      <c r="BK43" s="134">
        <v>3911.6371681415931</v>
      </c>
      <c r="BL43" s="134">
        <v>1.9537137342753225E-2</v>
      </c>
      <c r="BM43" s="134">
        <v>0</v>
      </c>
      <c r="BN43" s="134">
        <v>0</v>
      </c>
      <c r="BO43" s="134">
        <v>1928958</v>
      </c>
      <c r="BP43" s="134">
        <v>4265</v>
      </c>
      <c r="BQ43" s="135" t="s">
        <v>288</v>
      </c>
      <c r="BR43" s="134">
        <v>4404.0136986301368</v>
      </c>
      <c r="BS43" s="134">
        <v>2.0697978811321294E-2</v>
      </c>
      <c r="BT43" s="134">
        <v>-9224.3870910000005</v>
      </c>
      <c r="BU43" s="134">
        <v>1919733.6129089999</v>
      </c>
      <c r="BV43" s="134">
        <v>0</v>
      </c>
      <c r="BW43" s="134">
        <v>1919733.6129089999</v>
      </c>
      <c r="BY43" s="132">
        <v>60888</v>
      </c>
      <c r="BZ43" s="134">
        <v>438</v>
      </c>
      <c r="CA43" s="132">
        <v>0</v>
      </c>
      <c r="CB43" s="132">
        <v>0</v>
      </c>
      <c r="CD43" s="134">
        <f>VLOOKUP(B43,'[3]Schools Block Data'!$B$5:$AX$149,49,0)</f>
        <v>0</v>
      </c>
      <c r="CH43" s="132" t="s">
        <v>143</v>
      </c>
      <c r="CI43" s="132">
        <v>2031</v>
      </c>
      <c r="CJ43" s="152"/>
      <c r="CK43" s="153"/>
    </row>
    <row r="44" spans="1:89">
      <c r="A44" s="132">
        <v>131348</v>
      </c>
      <c r="B44" s="132">
        <v>8262506</v>
      </c>
      <c r="C44" s="132" t="s">
        <v>153</v>
      </c>
      <c r="D44" s="134">
        <v>180</v>
      </c>
      <c r="E44" s="134">
        <v>180</v>
      </c>
      <c r="F44" s="134">
        <v>0</v>
      </c>
      <c r="G44" s="134">
        <v>588734.03149820992</v>
      </c>
      <c r="H44" s="134">
        <v>0</v>
      </c>
      <c r="I44" s="134">
        <v>0</v>
      </c>
      <c r="J44" s="134">
        <v>10152.57810000003</v>
      </c>
      <c r="K44" s="134">
        <v>0</v>
      </c>
      <c r="L44" s="134">
        <v>12744.725700000037</v>
      </c>
      <c r="M44" s="134">
        <v>0</v>
      </c>
      <c r="N44" s="134">
        <v>452.59719999999948</v>
      </c>
      <c r="O44" s="134">
        <v>833.19030000000168</v>
      </c>
      <c r="P44" s="134">
        <v>0</v>
      </c>
      <c r="Q44" s="134">
        <v>0</v>
      </c>
      <c r="R44" s="134">
        <v>504.02870000000041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36614.084849999992</v>
      </c>
      <c r="AA44" s="134">
        <v>0</v>
      </c>
      <c r="AB44" s="134">
        <v>0</v>
      </c>
      <c r="AC44" s="134">
        <v>54906.844278815748</v>
      </c>
      <c r="AD44" s="134">
        <v>0</v>
      </c>
      <c r="AE44" s="134">
        <v>0</v>
      </c>
      <c r="AF44" s="134">
        <v>0</v>
      </c>
      <c r="AG44" s="134">
        <v>121300</v>
      </c>
      <c r="AH44" s="134">
        <v>0</v>
      </c>
      <c r="AI44" s="134">
        <v>0</v>
      </c>
      <c r="AJ44" s="134">
        <v>0</v>
      </c>
      <c r="AK44" s="134">
        <v>29670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588734.03149820992</v>
      </c>
      <c r="AU44" s="134">
        <v>116208.04912881581</v>
      </c>
      <c r="AV44" s="134">
        <v>150970</v>
      </c>
      <c r="AW44" s="134">
        <v>54740.456120971809</v>
      </c>
      <c r="AX44" s="134">
        <v>855912.08062702569</v>
      </c>
      <c r="AY44" s="134">
        <v>826242.08062702569</v>
      </c>
      <c r="AZ44" s="134">
        <v>4265</v>
      </c>
      <c r="BA44" s="134">
        <v>767700</v>
      </c>
      <c r="BB44" s="134">
        <v>0</v>
      </c>
      <c r="BC44" s="134">
        <v>0</v>
      </c>
      <c r="BD44" s="134">
        <v>855912.08062702569</v>
      </c>
      <c r="BE44" s="134">
        <v>855912.0806270258</v>
      </c>
      <c r="BF44" s="134">
        <v>0</v>
      </c>
      <c r="BG44" s="134">
        <v>797370</v>
      </c>
      <c r="BH44" s="134">
        <v>646400</v>
      </c>
      <c r="BI44" s="134">
        <v>704942.08062702569</v>
      </c>
      <c r="BJ44" s="134">
        <v>3916.3448923723649</v>
      </c>
      <c r="BK44" s="134">
        <v>3781.6451544117649</v>
      </c>
      <c r="BL44" s="134">
        <v>3.561934884436628E-2</v>
      </c>
      <c r="BM44" s="134">
        <v>0</v>
      </c>
      <c r="BN44" s="134">
        <v>0</v>
      </c>
      <c r="BO44" s="134">
        <v>855912.08062702569</v>
      </c>
      <c r="BP44" s="134">
        <v>4590.2337812612541</v>
      </c>
      <c r="BQ44" s="135" t="s">
        <v>288</v>
      </c>
      <c r="BR44" s="134">
        <v>4755.0671145945871</v>
      </c>
      <c r="BS44" s="134">
        <v>5.1611836535932598E-2</v>
      </c>
      <c r="BT44" s="134">
        <v>-3790.8440099999998</v>
      </c>
      <c r="BU44" s="134">
        <v>852121.23661702569</v>
      </c>
      <c r="BV44" s="134">
        <v>0</v>
      </c>
      <c r="BW44" s="134">
        <v>852121.23661702569</v>
      </c>
      <c r="BY44" s="132">
        <v>29670</v>
      </c>
      <c r="BZ44" s="134">
        <v>180</v>
      </c>
      <c r="CA44" s="132">
        <v>0</v>
      </c>
      <c r="CB44" s="132">
        <v>0</v>
      </c>
      <c r="CD44" s="134">
        <f>VLOOKUP(B44,'[3]Schools Block Data'!$B$5:$AX$149,49,0)</f>
        <v>0</v>
      </c>
      <c r="CH44" s="132" t="s">
        <v>144</v>
      </c>
      <c r="CI44" s="132">
        <v>2006</v>
      </c>
      <c r="CJ44" s="152"/>
      <c r="CK44" s="153"/>
    </row>
    <row r="45" spans="1:89">
      <c r="A45" s="132">
        <v>110404</v>
      </c>
      <c r="B45" s="132">
        <v>8263000</v>
      </c>
      <c r="C45" s="132" t="s">
        <v>112</v>
      </c>
      <c r="D45" s="134">
        <v>216</v>
      </c>
      <c r="E45" s="134">
        <v>216</v>
      </c>
      <c r="F45" s="134">
        <v>0</v>
      </c>
      <c r="G45" s="134">
        <v>706480.837797852</v>
      </c>
      <c r="H45" s="134">
        <v>0</v>
      </c>
      <c r="I45" s="134">
        <v>0</v>
      </c>
      <c r="J45" s="134">
        <v>33841.926999999996</v>
      </c>
      <c r="K45" s="134">
        <v>0</v>
      </c>
      <c r="L45" s="134">
        <v>44303.094100000009</v>
      </c>
      <c r="M45" s="134">
        <v>0</v>
      </c>
      <c r="N45" s="134">
        <v>1584.0901999999996</v>
      </c>
      <c r="O45" s="134">
        <v>13331.044799999985</v>
      </c>
      <c r="P45" s="134">
        <v>864.04920000000016</v>
      </c>
      <c r="Q45" s="134">
        <v>473.16980000000007</v>
      </c>
      <c r="R45" s="134">
        <v>504.02870000000007</v>
      </c>
      <c r="S45" s="134">
        <v>0</v>
      </c>
      <c r="T45" s="134">
        <v>0</v>
      </c>
      <c r="U45" s="134">
        <v>0</v>
      </c>
      <c r="V45" s="134">
        <v>0</v>
      </c>
      <c r="W45" s="134">
        <v>0</v>
      </c>
      <c r="X45" s="134">
        <v>0</v>
      </c>
      <c r="Y45" s="134">
        <v>0</v>
      </c>
      <c r="Z45" s="134">
        <v>15276.624971428608</v>
      </c>
      <c r="AA45" s="134">
        <v>0</v>
      </c>
      <c r="AB45" s="134">
        <v>0</v>
      </c>
      <c r="AC45" s="134">
        <v>102129.36016271186</v>
      </c>
      <c r="AD45" s="134">
        <v>0</v>
      </c>
      <c r="AE45" s="134">
        <v>6698.4385600000014</v>
      </c>
      <c r="AF45" s="134">
        <v>0</v>
      </c>
      <c r="AG45" s="134">
        <v>121300</v>
      </c>
      <c r="AH45" s="134">
        <v>0</v>
      </c>
      <c r="AI45" s="134">
        <v>0</v>
      </c>
      <c r="AJ45" s="134">
        <v>0</v>
      </c>
      <c r="AK45" s="134">
        <v>35088</v>
      </c>
      <c r="AL45" s="134">
        <v>0</v>
      </c>
      <c r="AM45" s="134">
        <v>0</v>
      </c>
      <c r="AN45" s="134">
        <v>0</v>
      </c>
      <c r="AO45" s="134">
        <v>0</v>
      </c>
      <c r="AP45" s="134">
        <v>0</v>
      </c>
      <c r="AQ45" s="134">
        <v>0</v>
      </c>
      <c r="AR45" s="134">
        <v>0</v>
      </c>
      <c r="AS45" s="134">
        <v>0</v>
      </c>
      <c r="AT45" s="134">
        <v>706480.837797852</v>
      </c>
      <c r="AU45" s="134">
        <v>219005.82749414048</v>
      </c>
      <c r="AV45" s="134">
        <v>156388</v>
      </c>
      <c r="AW45" s="134">
        <v>99429.409223388648</v>
      </c>
      <c r="AX45" s="134">
        <v>1081874.6652919925</v>
      </c>
      <c r="AY45" s="134">
        <v>1046786.6652919925</v>
      </c>
      <c r="AZ45" s="134">
        <v>4265</v>
      </c>
      <c r="BA45" s="134">
        <v>921240</v>
      </c>
      <c r="BB45" s="134">
        <v>0</v>
      </c>
      <c r="BC45" s="134">
        <v>0</v>
      </c>
      <c r="BD45" s="134">
        <v>1081874.6652919925</v>
      </c>
      <c r="BE45" s="134">
        <v>1081874.6652919925</v>
      </c>
      <c r="BF45" s="134">
        <v>0</v>
      </c>
      <c r="BG45" s="134">
        <v>956328</v>
      </c>
      <c r="BH45" s="134">
        <v>799940</v>
      </c>
      <c r="BI45" s="134">
        <v>925486.66529199248</v>
      </c>
      <c r="BJ45" s="134">
        <v>4284.6604874629284</v>
      </c>
      <c r="BK45" s="134">
        <v>4044.3158054054056</v>
      </c>
      <c r="BL45" s="134">
        <v>5.9427773107206788E-2</v>
      </c>
      <c r="BM45" s="134">
        <v>0</v>
      </c>
      <c r="BN45" s="134">
        <v>0</v>
      </c>
      <c r="BO45" s="134">
        <v>1081874.6652919925</v>
      </c>
      <c r="BP45" s="134">
        <v>4846.2345615370023</v>
      </c>
      <c r="BQ45" s="135" t="s">
        <v>288</v>
      </c>
      <c r="BR45" s="134">
        <v>5008.6790059814466</v>
      </c>
      <c r="BS45" s="134">
        <v>5.473268973916845E-2</v>
      </c>
      <c r="BT45" s="134">
        <v>-4549.0128119999999</v>
      </c>
      <c r="BU45" s="134">
        <v>1077325.6524799925</v>
      </c>
      <c r="BV45" s="134">
        <v>0</v>
      </c>
      <c r="BW45" s="134">
        <v>1077325.6524799925</v>
      </c>
      <c r="BY45" s="132">
        <v>35088</v>
      </c>
      <c r="BZ45" s="134">
        <v>216</v>
      </c>
      <c r="CA45" s="132">
        <v>0</v>
      </c>
      <c r="CB45" s="132">
        <v>0</v>
      </c>
      <c r="CD45" s="134">
        <f>VLOOKUP(B45,'[3]Schools Block Data'!$B$5:$AX$149,49,0)</f>
        <v>0</v>
      </c>
      <c r="CH45" s="132" t="s">
        <v>145</v>
      </c>
      <c r="CI45" s="132">
        <v>2004</v>
      </c>
      <c r="CJ45" s="152"/>
      <c r="CK45" s="153"/>
    </row>
    <row r="46" spans="1:89">
      <c r="A46" s="132">
        <v>110405</v>
      </c>
      <c r="B46" s="132">
        <v>8263003</v>
      </c>
      <c r="C46" s="132" t="s">
        <v>161</v>
      </c>
      <c r="D46" s="134">
        <v>19</v>
      </c>
      <c r="E46" s="134">
        <v>19</v>
      </c>
      <c r="F46" s="134">
        <v>0</v>
      </c>
      <c r="G46" s="134">
        <v>62144.147769255498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  <c r="R46" s="134">
        <v>0</v>
      </c>
      <c r="S46" s="134">
        <v>0</v>
      </c>
      <c r="T46" s="134">
        <v>0</v>
      </c>
      <c r="U46" s="134">
        <v>0</v>
      </c>
      <c r="V46" s="134">
        <v>0</v>
      </c>
      <c r="W46" s="134">
        <v>0</v>
      </c>
      <c r="X46" s="134">
        <v>0</v>
      </c>
      <c r="Y46" s="134">
        <v>0</v>
      </c>
      <c r="Z46" s="134">
        <v>0</v>
      </c>
      <c r="AA46" s="134">
        <v>0</v>
      </c>
      <c r="AB46" s="134">
        <v>0</v>
      </c>
      <c r="AC46" s="134">
        <v>5795.7224516527731</v>
      </c>
      <c r="AD46" s="134">
        <v>0</v>
      </c>
      <c r="AE46" s="134">
        <v>0</v>
      </c>
      <c r="AF46" s="134">
        <v>0</v>
      </c>
      <c r="AG46" s="134">
        <v>121300</v>
      </c>
      <c r="AH46" s="134">
        <v>38722.741433021802</v>
      </c>
      <c r="AI46" s="134">
        <v>0</v>
      </c>
      <c r="AJ46" s="134">
        <v>0</v>
      </c>
      <c r="AK46" s="134">
        <v>0</v>
      </c>
      <c r="AL46" s="134">
        <v>0</v>
      </c>
      <c r="AM46" s="134">
        <v>0</v>
      </c>
      <c r="AN46" s="134">
        <v>0</v>
      </c>
      <c r="AO46" s="134">
        <v>0</v>
      </c>
      <c r="AP46" s="134">
        <v>0</v>
      </c>
      <c r="AQ46" s="134">
        <v>0</v>
      </c>
      <c r="AR46" s="134">
        <v>0</v>
      </c>
      <c r="AS46" s="134">
        <v>0</v>
      </c>
      <c r="AT46" s="134">
        <v>62144.147769255498</v>
      </c>
      <c r="AU46" s="134">
        <v>5795.7224516527731</v>
      </c>
      <c r="AV46" s="134">
        <v>160022.74143302179</v>
      </c>
      <c r="AW46" s="134">
        <v>5209.7554630470231</v>
      </c>
      <c r="AX46" s="134">
        <v>227962.61165393004</v>
      </c>
      <c r="AY46" s="134">
        <v>227962.61165393004</v>
      </c>
      <c r="AZ46" s="134">
        <v>4265</v>
      </c>
      <c r="BA46" s="134">
        <v>81035</v>
      </c>
      <c r="BB46" s="134">
        <v>0</v>
      </c>
      <c r="BC46" s="134">
        <v>0</v>
      </c>
      <c r="BD46" s="134">
        <v>227962.61165393004</v>
      </c>
      <c r="BE46" s="134">
        <v>227962.61165393004</v>
      </c>
      <c r="BF46" s="134">
        <v>0</v>
      </c>
      <c r="BG46" s="134">
        <v>81035</v>
      </c>
      <c r="BH46" s="134">
        <v>-78987.741433021787</v>
      </c>
      <c r="BI46" s="134">
        <v>67939.870220908255</v>
      </c>
      <c r="BJ46" s="134">
        <v>3575.7826432056977</v>
      </c>
      <c r="BK46" s="134">
        <v>3052.3872403672735</v>
      </c>
      <c r="BL46" s="134">
        <v>0.17147083958306925</v>
      </c>
      <c r="BM46" s="134">
        <v>0</v>
      </c>
      <c r="BN46" s="134">
        <v>0</v>
      </c>
      <c r="BO46" s="134">
        <v>227962.61165393004</v>
      </c>
      <c r="BP46" s="134">
        <v>11998.032192312108</v>
      </c>
      <c r="BQ46" s="135" t="s">
        <v>288</v>
      </c>
      <c r="BR46" s="134">
        <v>11998.032192312108</v>
      </c>
      <c r="BS46" s="134">
        <v>4.561324357722274E-2</v>
      </c>
      <c r="BT46" s="134">
        <v>-400.14464549999997</v>
      </c>
      <c r="BU46" s="134">
        <v>227562.46700843005</v>
      </c>
      <c r="BV46" s="134">
        <v>0</v>
      </c>
      <c r="BW46" s="134">
        <v>227562.46700843005</v>
      </c>
      <c r="BY46" s="132">
        <v>0</v>
      </c>
      <c r="BZ46" s="134">
        <v>19</v>
      </c>
      <c r="CA46" s="132">
        <v>0</v>
      </c>
      <c r="CB46" s="132">
        <v>0</v>
      </c>
      <c r="CD46" s="134">
        <f>VLOOKUP(B46,'[3]Schools Block Data'!$B$5:$AX$149,49,0)</f>
        <v>0</v>
      </c>
      <c r="CH46" s="132" t="s">
        <v>146</v>
      </c>
      <c r="CI46" s="132">
        <v>4004</v>
      </c>
      <c r="CJ46" s="152"/>
      <c r="CK46" s="153"/>
    </row>
    <row r="47" spans="1:89">
      <c r="A47" s="132">
        <v>110406</v>
      </c>
      <c r="B47" s="132">
        <v>8263004</v>
      </c>
      <c r="C47" s="132" t="s">
        <v>163</v>
      </c>
      <c r="D47" s="134">
        <v>34</v>
      </c>
      <c r="E47" s="134">
        <v>34</v>
      </c>
      <c r="F47" s="134">
        <v>0</v>
      </c>
      <c r="G47" s="134">
        <v>111205.317060773</v>
      </c>
      <c r="H47" s="134">
        <v>0</v>
      </c>
      <c r="I47" s="134">
        <v>0</v>
      </c>
      <c r="J47" s="134">
        <v>1450.3683000000008</v>
      </c>
      <c r="K47" s="134">
        <v>0</v>
      </c>
      <c r="L47" s="134">
        <v>1820.6751000000011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0</v>
      </c>
      <c r="S47" s="134">
        <v>0</v>
      </c>
      <c r="T47" s="134">
        <v>0</v>
      </c>
      <c r="U47" s="134">
        <v>0</v>
      </c>
      <c r="V47" s="134">
        <v>0</v>
      </c>
      <c r="W47" s="134">
        <v>0</v>
      </c>
      <c r="X47" s="134">
        <v>0</v>
      </c>
      <c r="Y47" s="134">
        <v>0</v>
      </c>
      <c r="Z47" s="134">
        <v>1881.9030761904753</v>
      </c>
      <c r="AA47" s="134">
        <v>0</v>
      </c>
      <c r="AB47" s="134">
        <v>0</v>
      </c>
      <c r="AC47" s="134">
        <v>10371.292808220753</v>
      </c>
      <c r="AD47" s="134">
        <v>0</v>
      </c>
      <c r="AE47" s="134">
        <v>0</v>
      </c>
      <c r="AF47" s="134">
        <v>0</v>
      </c>
      <c r="AG47" s="134">
        <v>121300</v>
      </c>
      <c r="AH47" s="134">
        <v>25872.274143302177</v>
      </c>
      <c r="AI47" s="134">
        <v>0</v>
      </c>
      <c r="AJ47" s="134">
        <v>0</v>
      </c>
      <c r="AK47" s="134">
        <v>0</v>
      </c>
      <c r="AL47" s="134">
        <v>0</v>
      </c>
      <c r="AM47" s="134">
        <v>0</v>
      </c>
      <c r="AN47" s="134">
        <v>0</v>
      </c>
      <c r="AO47" s="134">
        <v>0</v>
      </c>
      <c r="AP47" s="134">
        <v>0</v>
      </c>
      <c r="AQ47" s="134">
        <v>0</v>
      </c>
      <c r="AR47" s="134">
        <v>0</v>
      </c>
      <c r="AS47" s="134">
        <v>0</v>
      </c>
      <c r="AT47" s="134">
        <v>111205.317060773</v>
      </c>
      <c r="AU47" s="134">
        <v>15524.239284411229</v>
      </c>
      <c r="AV47" s="134">
        <v>147172.27414330217</v>
      </c>
      <c r="AW47" s="134">
        <v>9976.9289822946739</v>
      </c>
      <c r="AX47" s="134">
        <v>273901.83048848639</v>
      </c>
      <c r="AY47" s="134">
        <v>273901.83048848639</v>
      </c>
      <c r="AZ47" s="134">
        <v>4265</v>
      </c>
      <c r="BA47" s="134">
        <v>145010</v>
      </c>
      <c r="BB47" s="134">
        <v>0</v>
      </c>
      <c r="BC47" s="134">
        <v>0</v>
      </c>
      <c r="BD47" s="134">
        <v>273901.83048848639</v>
      </c>
      <c r="BE47" s="134">
        <v>273901.83048848639</v>
      </c>
      <c r="BF47" s="134">
        <v>0</v>
      </c>
      <c r="BG47" s="134">
        <v>145010</v>
      </c>
      <c r="BH47" s="134">
        <v>-2162.2741433021729</v>
      </c>
      <c r="BI47" s="134">
        <v>126729.55634518422</v>
      </c>
      <c r="BJ47" s="134">
        <v>3727.339892505418</v>
      </c>
      <c r="BK47" s="134">
        <v>3368.2518690290758</v>
      </c>
      <c r="BL47" s="134">
        <v>0.10660961158461467</v>
      </c>
      <c r="BM47" s="134">
        <v>0</v>
      </c>
      <c r="BN47" s="134">
        <v>0</v>
      </c>
      <c r="BO47" s="134">
        <v>273901.83048848639</v>
      </c>
      <c r="BP47" s="134">
        <v>8055.9361908378351</v>
      </c>
      <c r="BQ47" s="135" t="s">
        <v>288</v>
      </c>
      <c r="BR47" s="134">
        <v>8055.9361908378351</v>
      </c>
      <c r="BS47" s="134">
        <v>-0.15204509415160261</v>
      </c>
      <c r="BT47" s="134">
        <v>-716.04831300000001</v>
      </c>
      <c r="BU47" s="134">
        <v>273185.78217548638</v>
      </c>
      <c r="BV47" s="134">
        <v>0</v>
      </c>
      <c r="BW47" s="134">
        <v>273185.78217548638</v>
      </c>
      <c r="BY47" s="132">
        <v>0</v>
      </c>
      <c r="BZ47" s="134">
        <v>34</v>
      </c>
      <c r="CA47" s="132">
        <v>0</v>
      </c>
      <c r="CB47" s="132">
        <v>0</v>
      </c>
      <c r="CD47" s="134">
        <f>VLOOKUP(B47,'[3]Schools Block Data'!$B$5:$AX$149,49,0)</f>
        <v>0</v>
      </c>
      <c r="CH47" s="132" t="s">
        <v>147</v>
      </c>
      <c r="CI47" s="132">
        <v>2350</v>
      </c>
      <c r="CJ47" s="152"/>
      <c r="CK47" s="153"/>
    </row>
    <row r="48" spans="1:89">
      <c r="A48" s="132">
        <v>110407</v>
      </c>
      <c r="B48" s="132">
        <v>8263005</v>
      </c>
      <c r="C48" s="132" t="s">
        <v>179</v>
      </c>
      <c r="D48" s="134">
        <v>21</v>
      </c>
      <c r="E48" s="134">
        <v>21</v>
      </c>
      <c r="F48" s="134">
        <v>0</v>
      </c>
      <c r="G48" s="134">
        <v>68685.637008124497</v>
      </c>
      <c r="H48" s="134">
        <v>0</v>
      </c>
      <c r="I48" s="134">
        <v>0</v>
      </c>
      <c r="J48" s="134">
        <v>1450.3683000000012</v>
      </c>
      <c r="K48" s="134">
        <v>0</v>
      </c>
      <c r="L48" s="134">
        <v>1820.6751000000017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34">
        <v>0</v>
      </c>
      <c r="S48" s="134">
        <v>0</v>
      </c>
      <c r="T48" s="134">
        <v>0</v>
      </c>
      <c r="U48" s="134">
        <v>0</v>
      </c>
      <c r="V48" s="134">
        <v>0</v>
      </c>
      <c r="W48" s="134">
        <v>0</v>
      </c>
      <c r="X48" s="134">
        <v>0</v>
      </c>
      <c r="Y48" s="134">
        <v>0</v>
      </c>
      <c r="Z48" s="134">
        <v>717.923232352941</v>
      </c>
      <c r="AA48" s="134">
        <v>0</v>
      </c>
      <c r="AB48" s="134">
        <v>0</v>
      </c>
      <c r="AC48" s="134">
        <v>6405.7984991951698</v>
      </c>
      <c r="AD48" s="134">
        <v>0</v>
      </c>
      <c r="AE48" s="134">
        <v>0</v>
      </c>
      <c r="AF48" s="134">
        <v>0</v>
      </c>
      <c r="AG48" s="134">
        <v>121300</v>
      </c>
      <c r="AH48" s="134">
        <v>37009.345794392524</v>
      </c>
      <c r="AI48" s="134">
        <v>0</v>
      </c>
      <c r="AJ48" s="134">
        <v>0</v>
      </c>
      <c r="AK48" s="134">
        <v>0</v>
      </c>
      <c r="AL48" s="134">
        <v>0</v>
      </c>
      <c r="AM48" s="134">
        <v>0</v>
      </c>
      <c r="AN48" s="134">
        <v>0</v>
      </c>
      <c r="AO48" s="134">
        <v>0</v>
      </c>
      <c r="AP48" s="134">
        <v>0</v>
      </c>
      <c r="AQ48" s="134">
        <v>0</v>
      </c>
      <c r="AR48" s="134">
        <v>0</v>
      </c>
      <c r="AS48" s="134">
        <v>0</v>
      </c>
      <c r="AT48" s="134">
        <v>68685.637008124497</v>
      </c>
      <c r="AU48" s="134">
        <v>10394.765131548114</v>
      </c>
      <c r="AV48" s="134">
        <v>158309.34579439252</v>
      </c>
      <c r="AW48" s="134">
        <v>6412.3594549467107</v>
      </c>
      <c r="AX48" s="134">
        <v>237389.74793406512</v>
      </c>
      <c r="AY48" s="134">
        <v>237389.74793406512</v>
      </c>
      <c r="AZ48" s="134">
        <v>4265</v>
      </c>
      <c r="BA48" s="134">
        <v>89565</v>
      </c>
      <c r="BB48" s="134">
        <v>0</v>
      </c>
      <c r="BC48" s="134">
        <v>0</v>
      </c>
      <c r="BD48" s="134">
        <v>237389.74793406512</v>
      </c>
      <c r="BE48" s="134">
        <v>237389.74793406512</v>
      </c>
      <c r="BF48" s="134">
        <v>0</v>
      </c>
      <c r="BG48" s="134">
        <v>89565</v>
      </c>
      <c r="BH48" s="134">
        <v>-68744.345794392517</v>
      </c>
      <c r="BI48" s="134">
        <v>79080.402139672602</v>
      </c>
      <c r="BJ48" s="134">
        <v>3765.7334352225048</v>
      </c>
      <c r="BK48" s="134">
        <v>3313.4306840518539</v>
      </c>
      <c r="BL48" s="134">
        <v>0.13650587391119015</v>
      </c>
      <c r="BM48" s="134">
        <v>0</v>
      </c>
      <c r="BN48" s="134">
        <v>0</v>
      </c>
      <c r="BO48" s="134">
        <v>237389.74793406512</v>
      </c>
      <c r="BP48" s="134">
        <v>11304.273711145957</v>
      </c>
      <c r="BQ48" s="135" t="s">
        <v>288</v>
      </c>
      <c r="BR48" s="134">
        <v>11304.273711145957</v>
      </c>
      <c r="BS48" s="134">
        <v>0.34252102024087172</v>
      </c>
      <c r="BT48" s="134">
        <v>-442.26513449999999</v>
      </c>
      <c r="BU48" s="134">
        <v>236947.48279956513</v>
      </c>
      <c r="BV48" s="134">
        <v>0</v>
      </c>
      <c r="BW48" s="134">
        <v>236947.48279956513</v>
      </c>
      <c r="BY48" s="132">
        <v>0</v>
      </c>
      <c r="BZ48" s="134">
        <v>21</v>
      </c>
      <c r="CA48" s="132">
        <v>0</v>
      </c>
      <c r="CB48" s="132">
        <v>0</v>
      </c>
      <c r="CD48" s="134">
        <f>VLOOKUP(B48,'[3]Schools Block Data'!$B$5:$AX$149,49,0)</f>
        <v>0</v>
      </c>
      <c r="CH48" s="132" t="s">
        <v>148</v>
      </c>
      <c r="CI48" s="132">
        <v>2025</v>
      </c>
      <c r="CJ48" s="152"/>
      <c r="CK48" s="153"/>
    </row>
    <row r="49" spans="1:89">
      <c r="A49" s="132">
        <v>110408</v>
      </c>
      <c r="B49" s="132">
        <v>8263006</v>
      </c>
      <c r="C49" s="132" t="s">
        <v>192</v>
      </c>
      <c r="D49" s="134">
        <v>28</v>
      </c>
      <c r="E49" s="134">
        <v>28</v>
      </c>
      <c r="F49" s="134">
        <v>0</v>
      </c>
      <c r="G49" s="134">
        <v>91580.849344165996</v>
      </c>
      <c r="H49" s="134">
        <v>0</v>
      </c>
      <c r="I49" s="134">
        <v>0</v>
      </c>
      <c r="J49" s="134">
        <v>1450.368299999998</v>
      </c>
      <c r="K49" s="134">
        <v>0</v>
      </c>
      <c r="L49" s="134">
        <v>1820.6750999999977</v>
      </c>
      <c r="M49" s="134">
        <v>0</v>
      </c>
      <c r="N49" s="134">
        <v>226.29859999999988</v>
      </c>
      <c r="O49" s="134">
        <v>0</v>
      </c>
      <c r="P49" s="134">
        <v>0</v>
      </c>
      <c r="Q49" s="134">
        <v>0</v>
      </c>
      <c r="R49" s="134">
        <v>0</v>
      </c>
      <c r="S49" s="134">
        <v>0</v>
      </c>
      <c r="T49" s="134">
        <v>0</v>
      </c>
      <c r="U49" s="134">
        <v>0</v>
      </c>
      <c r="V49" s="134">
        <v>0</v>
      </c>
      <c r="W49" s="134">
        <v>0</v>
      </c>
      <c r="X49" s="134">
        <v>0</v>
      </c>
      <c r="Y49" s="134">
        <v>0</v>
      </c>
      <c r="Z49" s="134">
        <v>0</v>
      </c>
      <c r="AA49" s="134">
        <v>0</v>
      </c>
      <c r="AB49" s="134">
        <v>0</v>
      </c>
      <c r="AC49" s="134">
        <v>8541.0646655935598</v>
      </c>
      <c r="AD49" s="134">
        <v>0</v>
      </c>
      <c r="AE49" s="134">
        <v>1255.9572299999961</v>
      </c>
      <c r="AF49" s="134">
        <v>0</v>
      </c>
      <c r="AG49" s="134">
        <v>121300</v>
      </c>
      <c r="AH49" s="134">
        <v>31012.461059190027</v>
      </c>
      <c r="AI49" s="134">
        <v>0</v>
      </c>
      <c r="AJ49" s="134">
        <v>0</v>
      </c>
      <c r="AK49" s="134">
        <v>0</v>
      </c>
      <c r="AL49" s="134">
        <v>0</v>
      </c>
      <c r="AM49" s="134">
        <v>0</v>
      </c>
      <c r="AN49" s="134">
        <v>0</v>
      </c>
      <c r="AO49" s="134">
        <v>0</v>
      </c>
      <c r="AP49" s="134">
        <v>0</v>
      </c>
      <c r="AQ49" s="134">
        <v>0</v>
      </c>
      <c r="AR49" s="134">
        <v>0</v>
      </c>
      <c r="AS49" s="134">
        <v>0</v>
      </c>
      <c r="AT49" s="134">
        <v>91580.849344165996</v>
      </c>
      <c r="AU49" s="134">
        <v>13294.363895593553</v>
      </c>
      <c r="AV49" s="134">
        <v>152312.46105919004</v>
      </c>
      <c r="AW49" s="134">
        <v>8433.57741659561</v>
      </c>
      <c r="AX49" s="134">
        <v>257187.6742989496</v>
      </c>
      <c r="AY49" s="134">
        <v>257187.6742989496</v>
      </c>
      <c r="AZ49" s="134">
        <v>4265</v>
      </c>
      <c r="BA49" s="134">
        <v>119420</v>
      </c>
      <c r="BB49" s="134">
        <v>0</v>
      </c>
      <c r="BC49" s="134">
        <v>0</v>
      </c>
      <c r="BD49" s="134">
        <v>257187.6742989496</v>
      </c>
      <c r="BE49" s="134">
        <v>257187.6742989496</v>
      </c>
      <c r="BF49" s="134">
        <v>0</v>
      </c>
      <c r="BG49" s="134">
        <v>119420</v>
      </c>
      <c r="BH49" s="134">
        <v>-32892.461059190042</v>
      </c>
      <c r="BI49" s="134">
        <v>104875.21323975956</v>
      </c>
      <c r="BJ49" s="134">
        <v>3745.5433299914125</v>
      </c>
      <c r="BK49" s="134">
        <v>3314.858751360332</v>
      </c>
      <c r="BL49" s="134">
        <v>0.12992546920870723</v>
      </c>
      <c r="BM49" s="134">
        <v>0</v>
      </c>
      <c r="BN49" s="134">
        <v>0</v>
      </c>
      <c r="BO49" s="134">
        <v>257187.6742989496</v>
      </c>
      <c r="BP49" s="134">
        <v>9185.274082105343</v>
      </c>
      <c r="BQ49" s="135" t="s">
        <v>288</v>
      </c>
      <c r="BR49" s="134">
        <v>9185.274082105343</v>
      </c>
      <c r="BS49" s="134">
        <v>9.4535139797357282E-2</v>
      </c>
      <c r="BT49" s="134">
        <v>-589.68684599999995</v>
      </c>
      <c r="BU49" s="134">
        <v>256597.9874529496</v>
      </c>
      <c r="BV49" s="134">
        <v>0</v>
      </c>
      <c r="BW49" s="134">
        <v>256597.9874529496</v>
      </c>
      <c r="BY49" s="132">
        <v>0</v>
      </c>
      <c r="BZ49" s="134">
        <v>28</v>
      </c>
      <c r="CA49" s="132">
        <v>0</v>
      </c>
      <c r="CB49" s="132">
        <v>0</v>
      </c>
      <c r="CD49" s="134">
        <f>VLOOKUP(B49,'[3]Schools Block Data'!$B$5:$AX$149,49,0)</f>
        <v>0</v>
      </c>
      <c r="CH49" s="132" t="s">
        <v>149</v>
      </c>
      <c r="CI49" s="132">
        <v>2284</v>
      </c>
      <c r="CJ49" s="152"/>
      <c r="CK49" s="153"/>
    </row>
    <row r="50" spans="1:89">
      <c r="A50" s="132">
        <v>110439</v>
      </c>
      <c r="B50" s="132">
        <v>8263058</v>
      </c>
      <c r="C50" s="132" t="s">
        <v>186</v>
      </c>
      <c r="D50" s="134">
        <v>188.75</v>
      </c>
      <c r="E50" s="134">
        <v>188.75</v>
      </c>
      <c r="F50" s="134">
        <v>0</v>
      </c>
      <c r="G50" s="134">
        <v>617353.0469182618</v>
      </c>
      <c r="H50" s="134">
        <v>0</v>
      </c>
      <c r="I50" s="134">
        <v>0</v>
      </c>
      <c r="J50" s="134">
        <v>14194.808269444486</v>
      </c>
      <c r="K50" s="134">
        <v>0</v>
      </c>
      <c r="L50" s="134">
        <v>21000.981535416628</v>
      </c>
      <c r="M50" s="134">
        <v>0</v>
      </c>
      <c r="N50" s="134">
        <v>239.96550983146079</v>
      </c>
      <c r="O50" s="134">
        <v>589.00625140449563</v>
      </c>
      <c r="P50" s="134">
        <v>0</v>
      </c>
      <c r="Q50" s="134">
        <v>0</v>
      </c>
      <c r="R50" s="134">
        <v>534.46863553370815</v>
      </c>
      <c r="S50" s="134">
        <v>0</v>
      </c>
      <c r="T50" s="134">
        <v>0</v>
      </c>
      <c r="U50" s="134">
        <v>0</v>
      </c>
      <c r="V50" s="134">
        <v>0</v>
      </c>
      <c r="W50" s="134">
        <v>0</v>
      </c>
      <c r="X50" s="134">
        <v>0</v>
      </c>
      <c r="Y50" s="134">
        <v>0</v>
      </c>
      <c r="Z50" s="134">
        <v>19232.583994723991</v>
      </c>
      <c r="AA50" s="134">
        <v>0</v>
      </c>
      <c r="AB50" s="134">
        <v>0</v>
      </c>
      <c r="AC50" s="134">
        <v>70084.169248263875</v>
      </c>
      <c r="AD50" s="134">
        <v>0</v>
      </c>
      <c r="AE50" s="134">
        <v>19156.519366666722</v>
      </c>
      <c r="AF50" s="134">
        <v>0</v>
      </c>
      <c r="AG50" s="134">
        <v>121300</v>
      </c>
      <c r="AH50" s="134">
        <v>0</v>
      </c>
      <c r="AI50" s="134">
        <v>0</v>
      </c>
      <c r="AJ50" s="134">
        <v>0</v>
      </c>
      <c r="AK50" s="134">
        <v>27606</v>
      </c>
      <c r="AL50" s="134">
        <v>0</v>
      </c>
      <c r="AM50" s="134">
        <v>0</v>
      </c>
      <c r="AN50" s="134">
        <v>0</v>
      </c>
      <c r="AO50" s="134">
        <v>0</v>
      </c>
      <c r="AP50" s="134">
        <v>0</v>
      </c>
      <c r="AQ50" s="134">
        <v>0</v>
      </c>
      <c r="AR50" s="134">
        <v>0</v>
      </c>
      <c r="AS50" s="134">
        <v>0</v>
      </c>
      <c r="AT50" s="134">
        <v>617353.0469182618</v>
      </c>
      <c r="AU50" s="134">
        <v>145032.50281128538</v>
      </c>
      <c r="AV50" s="134">
        <v>148906</v>
      </c>
      <c r="AW50" s="134">
        <v>65286.387562933065</v>
      </c>
      <c r="AX50" s="134">
        <v>911291.54972954723</v>
      </c>
      <c r="AY50" s="134">
        <v>883685.54972954723</v>
      </c>
      <c r="AZ50" s="134">
        <v>4265</v>
      </c>
      <c r="BA50" s="134">
        <v>805018.75</v>
      </c>
      <c r="BB50" s="134">
        <v>0</v>
      </c>
      <c r="BC50" s="134">
        <v>0</v>
      </c>
      <c r="BD50" s="134">
        <v>911291.54972954723</v>
      </c>
      <c r="BE50" s="134">
        <v>911291.54972954723</v>
      </c>
      <c r="BF50" s="134">
        <v>0</v>
      </c>
      <c r="BG50" s="134">
        <v>832624.75</v>
      </c>
      <c r="BH50" s="134">
        <v>683718.75</v>
      </c>
      <c r="BI50" s="134">
        <v>762385.54972954723</v>
      </c>
      <c r="BJ50" s="134">
        <v>4039.128740288992</v>
      </c>
      <c r="BK50" s="134">
        <v>3779.0150921212121</v>
      </c>
      <c r="BL50" s="134">
        <v>6.8831068896783545E-2</v>
      </c>
      <c r="BM50" s="134">
        <v>0</v>
      </c>
      <c r="BN50" s="134">
        <v>0</v>
      </c>
      <c r="BO50" s="134">
        <v>911291.54972954723</v>
      </c>
      <c r="BP50" s="134">
        <v>4681.7777469115081</v>
      </c>
      <c r="BQ50" s="135" t="s">
        <v>288</v>
      </c>
      <c r="BR50" s="134">
        <v>4828.0347005538924</v>
      </c>
      <c r="BS50" s="134">
        <v>3.1306154687291032E-2</v>
      </c>
      <c r="BT50" s="134">
        <v>-3975.1211493749997</v>
      </c>
      <c r="BU50" s="134">
        <v>907316.42858017224</v>
      </c>
      <c r="BV50" s="134">
        <v>0</v>
      </c>
      <c r="BW50" s="134">
        <v>907316.42858017224</v>
      </c>
      <c r="BY50" s="132">
        <v>27606</v>
      </c>
      <c r="BZ50" s="134">
        <v>188.75</v>
      </c>
      <c r="CA50" s="132">
        <v>0</v>
      </c>
      <c r="CB50" s="132">
        <v>0</v>
      </c>
      <c r="CD50" s="134">
        <f>VLOOKUP(B50,'[3]Schools Block Data'!$B$5:$AX$149,49,0)</f>
        <v>0</v>
      </c>
      <c r="CH50" s="132" t="s">
        <v>150</v>
      </c>
      <c r="CI50" s="132">
        <v>2067</v>
      </c>
      <c r="CJ50" s="152"/>
      <c r="CK50" s="153"/>
    </row>
    <row r="51" spans="1:89">
      <c r="A51" s="132">
        <v>110443</v>
      </c>
      <c r="B51" s="132">
        <v>8263066</v>
      </c>
      <c r="C51" s="132" t="s">
        <v>182</v>
      </c>
      <c r="D51" s="134">
        <v>18</v>
      </c>
      <c r="E51" s="134">
        <v>18</v>
      </c>
      <c r="F51" s="134">
        <v>0</v>
      </c>
      <c r="G51" s="134">
        <v>58873.403149820995</v>
      </c>
      <c r="H51" s="134">
        <v>0</v>
      </c>
      <c r="I51" s="134">
        <v>0</v>
      </c>
      <c r="J51" s="134">
        <v>2900.736599999997</v>
      </c>
      <c r="K51" s="134">
        <v>0</v>
      </c>
      <c r="L51" s="134">
        <v>3641.3501999999962</v>
      </c>
      <c r="M51" s="134">
        <v>0</v>
      </c>
      <c r="N51" s="134">
        <v>1584.0902000000003</v>
      </c>
      <c r="O51" s="134">
        <v>833.19030000000157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2615.2917749999997</v>
      </c>
      <c r="AA51" s="134">
        <v>0</v>
      </c>
      <c r="AB51" s="134">
        <v>0</v>
      </c>
      <c r="AC51" s="134">
        <v>5490.6844278815743</v>
      </c>
      <c r="AD51" s="134">
        <v>0</v>
      </c>
      <c r="AE51" s="134">
        <v>0</v>
      </c>
      <c r="AF51" s="134">
        <v>0</v>
      </c>
      <c r="AG51" s="134">
        <v>121300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58873.403149820995</v>
      </c>
      <c r="AU51" s="134">
        <v>17065.343502881569</v>
      </c>
      <c r="AV51" s="134">
        <v>121300</v>
      </c>
      <c r="AW51" s="134">
        <v>7331.7513920971796</v>
      </c>
      <c r="AX51" s="134">
        <v>197238.74665270257</v>
      </c>
      <c r="AY51" s="134">
        <v>197238.74665270257</v>
      </c>
      <c r="AZ51" s="134">
        <v>4265</v>
      </c>
      <c r="BA51" s="134">
        <v>76770</v>
      </c>
      <c r="BB51" s="134">
        <v>0</v>
      </c>
      <c r="BC51" s="134">
        <v>0</v>
      </c>
      <c r="BD51" s="134">
        <v>197238.74665270257</v>
      </c>
      <c r="BE51" s="134">
        <v>197238.74665270257</v>
      </c>
      <c r="BF51" s="134">
        <v>0</v>
      </c>
      <c r="BG51" s="134">
        <v>76770</v>
      </c>
      <c r="BH51" s="134">
        <v>-44530</v>
      </c>
      <c r="BI51" s="134">
        <v>75938.746652702568</v>
      </c>
      <c r="BJ51" s="134">
        <v>4218.819258483476</v>
      </c>
      <c r="BK51" s="134">
        <v>4468.1684526315794</v>
      </c>
      <c r="BL51" s="134">
        <v>-5.5805683422979785E-2</v>
      </c>
      <c r="BM51" s="134">
        <v>6.0805683422979782E-2</v>
      </c>
      <c r="BN51" s="134">
        <v>4890.4206554027023</v>
      </c>
      <c r="BO51" s="134">
        <v>202129.16730810527</v>
      </c>
      <c r="BP51" s="134">
        <v>11229.398183783625</v>
      </c>
      <c r="BQ51" s="135" t="s">
        <v>288</v>
      </c>
      <c r="BR51" s="134">
        <v>11229.398183783625</v>
      </c>
      <c r="BS51" s="134">
        <v>3.4740696539223404E-2</v>
      </c>
      <c r="BT51" s="134">
        <v>-379.08440100000001</v>
      </c>
      <c r="BU51" s="134">
        <v>201750.08290710527</v>
      </c>
      <c r="BV51" s="134">
        <v>0</v>
      </c>
      <c r="BW51" s="134">
        <v>201750.08290710527</v>
      </c>
      <c r="BY51" s="132">
        <v>0</v>
      </c>
      <c r="BZ51" s="134">
        <v>18</v>
      </c>
      <c r="CA51" s="132">
        <v>0</v>
      </c>
      <c r="CB51" s="132">
        <v>0</v>
      </c>
      <c r="CD51" s="134">
        <f>VLOOKUP(B51,'[3]Schools Block Data'!$B$5:$AX$149,49,0)</f>
        <v>0</v>
      </c>
      <c r="CH51" s="132" t="s">
        <v>151</v>
      </c>
      <c r="CI51" s="132">
        <v>2007</v>
      </c>
      <c r="CJ51" s="152"/>
      <c r="CK51" s="153"/>
    </row>
    <row r="52" spans="1:89">
      <c r="A52" s="132">
        <v>110476</v>
      </c>
      <c r="B52" s="132">
        <v>8263369</v>
      </c>
      <c r="C52" s="132" t="s">
        <v>189</v>
      </c>
      <c r="D52" s="134">
        <v>269</v>
      </c>
      <c r="E52" s="134">
        <v>269</v>
      </c>
      <c r="F52" s="134">
        <v>0</v>
      </c>
      <c r="G52" s="134">
        <v>879830.30262788048</v>
      </c>
      <c r="H52" s="134">
        <v>0</v>
      </c>
      <c r="I52" s="134">
        <v>0</v>
      </c>
      <c r="J52" s="134">
        <v>7735.2975999999962</v>
      </c>
      <c r="K52" s="134">
        <v>0</v>
      </c>
      <c r="L52" s="134">
        <v>9710.2671999999966</v>
      </c>
      <c r="M52" s="134">
        <v>0</v>
      </c>
      <c r="N52" s="134">
        <v>5657.4650000000011</v>
      </c>
      <c r="O52" s="134">
        <v>14997.425400000013</v>
      </c>
      <c r="P52" s="134">
        <v>5184.2952000000005</v>
      </c>
      <c r="Q52" s="134">
        <v>946.33960000000036</v>
      </c>
      <c r="R52" s="134">
        <v>5040.2870000000021</v>
      </c>
      <c r="S52" s="134">
        <v>1974.9695999999956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28781.583866945628</v>
      </c>
      <c r="AA52" s="134">
        <v>0</v>
      </c>
      <c r="AB52" s="134">
        <v>0</v>
      </c>
      <c r="AC52" s="134">
        <v>94126.372026643599</v>
      </c>
      <c r="AD52" s="134">
        <v>0</v>
      </c>
      <c r="AE52" s="134">
        <v>0</v>
      </c>
      <c r="AF52" s="134">
        <v>0</v>
      </c>
      <c r="AG52" s="134">
        <v>121300</v>
      </c>
      <c r="AH52" s="134">
        <v>0</v>
      </c>
      <c r="AI52" s="134">
        <v>0</v>
      </c>
      <c r="AJ52" s="134">
        <v>0</v>
      </c>
      <c r="AK52" s="134">
        <v>5263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879830.30262788048</v>
      </c>
      <c r="AU52" s="134">
        <v>174154.30249358923</v>
      </c>
      <c r="AV52" s="134">
        <v>126563</v>
      </c>
      <c r="AW52" s="134">
        <v>98132.071727637725</v>
      </c>
      <c r="AX52" s="134">
        <v>1180547.6051214696</v>
      </c>
      <c r="AY52" s="134">
        <v>1175284.6051214696</v>
      </c>
      <c r="AZ52" s="134">
        <v>4265</v>
      </c>
      <c r="BA52" s="134">
        <v>1147285</v>
      </c>
      <c r="BB52" s="134">
        <v>0</v>
      </c>
      <c r="BC52" s="134">
        <v>0</v>
      </c>
      <c r="BD52" s="134">
        <v>1180547.6051214696</v>
      </c>
      <c r="BE52" s="134">
        <v>1180547.6051214696</v>
      </c>
      <c r="BF52" s="134">
        <v>0</v>
      </c>
      <c r="BG52" s="134">
        <v>1152548</v>
      </c>
      <c r="BH52" s="134">
        <v>1025985</v>
      </c>
      <c r="BI52" s="134">
        <v>1053984.6051214696</v>
      </c>
      <c r="BJ52" s="134">
        <v>3918.1583833511881</v>
      </c>
      <c r="BK52" s="134">
        <v>3773.9138835016834</v>
      </c>
      <c r="BL52" s="134">
        <v>3.822146034653693E-2</v>
      </c>
      <c r="BM52" s="134">
        <v>0</v>
      </c>
      <c r="BN52" s="134">
        <v>0</v>
      </c>
      <c r="BO52" s="134">
        <v>1180547.6051214696</v>
      </c>
      <c r="BP52" s="134">
        <v>4369.0877513809282</v>
      </c>
      <c r="BQ52" s="135" t="s">
        <v>288</v>
      </c>
      <c r="BR52" s="134">
        <v>4388.6528071430093</v>
      </c>
      <c r="BS52" s="134">
        <v>4.4904415378157481E-2</v>
      </c>
      <c r="BT52" s="134">
        <v>-5665.2057704999997</v>
      </c>
      <c r="BU52" s="134">
        <v>1174882.3993509696</v>
      </c>
      <c r="BV52" s="134">
        <v>0</v>
      </c>
      <c r="BW52" s="134">
        <v>1174882.3993509696</v>
      </c>
      <c r="BY52" s="132">
        <v>5263</v>
      </c>
      <c r="BZ52" s="134">
        <v>269</v>
      </c>
      <c r="CA52" s="132">
        <v>0</v>
      </c>
      <c r="CB52" s="132">
        <v>0</v>
      </c>
      <c r="CD52" s="134">
        <f>VLOOKUP(B52,'[3]Schools Block Data'!$B$5:$AX$149,49,0)</f>
        <v>0</v>
      </c>
      <c r="CH52" s="132" t="s">
        <v>152</v>
      </c>
      <c r="CI52" s="132">
        <v>4005</v>
      </c>
      <c r="CJ52" s="152"/>
      <c r="CK52" s="153"/>
    </row>
    <row r="53" spans="1:89">
      <c r="A53" s="132">
        <v>134073</v>
      </c>
      <c r="B53" s="132">
        <v>8263376</v>
      </c>
      <c r="C53" s="132" t="s">
        <v>130</v>
      </c>
      <c r="D53" s="134">
        <v>417</v>
      </c>
      <c r="E53" s="134">
        <v>417</v>
      </c>
      <c r="F53" s="134">
        <v>0</v>
      </c>
      <c r="G53" s="134">
        <v>1363900.5063041863</v>
      </c>
      <c r="H53" s="134">
        <v>0</v>
      </c>
      <c r="I53" s="134">
        <v>0</v>
      </c>
      <c r="J53" s="134">
        <v>14987.139099999991</v>
      </c>
      <c r="K53" s="134">
        <v>0</v>
      </c>
      <c r="L53" s="134">
        <v>22454.99289999999</v>
      </c>
      <c r="M53" s="134">
        <v>0</v>
      </c>
      <c r="N53" s="134">
        <v>1357.7916000000005</v>
      </c>
      <c r="O53" s="134">
        <v>3055.0310999999992</v>
      </c>
      <c r="P53" s="134">
        <v>3024.1722000000041</v>
      </c>
      <c r="Q53" s="134">
        <v>946.339599999999</v>
      </c>
      <c r="R53" s="134">
        <v>1512.0861000000004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44125.417716386633</v>
      </c>
      <c r="AA53" s="134">
        <v>0</v>
      </c>
      <c r="AB53" s="134">
        <v>0</v>
      </c>
      <c r="AC53" s="134">
        <v>96373.247007017533</v>
      </c>
      <c r="AD53" s="134">
        <v>0</v>
      </c>
      <c r="AE53" s="134">
        <v>3786.9013450000052</v>
      </c>
      <c r="AF53" s="134">
        <v>0</v>
      </c>
      <c r="AG53" s="134">
        <v>121300</v>
      </c>
      <c r="AH53" s="134">
        <v>0</v>
      </c>
      <c r="AI53" s="134">
        <v>0</v>
      </c>
      <c r="AJ53" s="134">
        <v>0</v>
      </c>
      <c r="AK53" s="134">
        <v>60888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1363900.5063041863</v>
      </c>
      <c r="AU53" s="134">
        <v>191623.11866840415</v>
      </c>
      <c r="AV53" s="134">
        <v>182188</v>
      </c>
      <c r="AW53" s="134">
        <v>111792.81201546569</v>
      </c>
      <c r="AX53" s="134">
        <v>1737711.6249725905</v>
      </c>
      <c r="AY53" s="134">
        <v>1676823.6249725905</v>
      </c>
      <c r="AZ53" s="134">
        <v>4265</v>
      </c>
      <c r="BA53" s="134">
        <v>1778505</v>
      </c>
      <c r="BB53" s="134">
        <v>101681.37502740952</v>
      </c>
      <c r="BC53" s="134">
        <v>0</v>
      </c>
      <c r="BD53" s="134">
        <v>1839393</v>
      </c>
      <c r="BE53" s="134">
        <v>1839393</v>
      </c>
      <c r="BF53" s="134">
        <v>0</v>
      </c>
      <c r="BG53" s="134">
        <v>1839393</v>
      </c>
      <c r="BH53" s="134">
        <v>1657205</v>
      </c>
      <c r="BI53" s="134">
        <v>1657205</v>
      </c>
      <c r="BJ53" s="134">
        <v>3974.1127098321344</v>
      </c>
      <c r="BK53" s="134">
        <v>3881.9656019656018</v>
      </c>
      <c r="BL53" s="134">
        <v>2.3737229361299527E-2</v>
      </c>
      <c r="BM53" s="134">
        <v>0</v>
      </c>
      <c r="BN53" s="134">
        <v>0</v>
      </c>
      <c r="BO53" s="134">
        <v>1839393</v>
      </c>
      <c r="BP53" s="134">
        <v>4265</v>
      </c>
      <c r="BQ53" s="135" t="s">
        <v>288</v>
      </c>
      <c r="BR53" s="134">
        <v>4411.0143884892086</v>
      </c>
      <c r="BS53" s="134">
        <v>1.880367376355907E-2</v>
      </c>
      <c r="BT53" s="134">
        <v>-8782.1219564999992</v>
      </c>
      <c r="BU53" s="134">
        <v>1830610.8780435</v>
      </c>
      <c r="BV53" s="134">
        <v>0</v>
      </c>
      <c r="BW53" s="134">
        <v>1830610.8780435</v>
      </c>
      <c r="BY53" s="132">
        <v>60888</v>
      </c>
      <c r="BZ53" s="134">
        <v>417</v>
      </c>
      <c r="CA53" s="132">
        <v>0</v>
      </c>
      <c r="CB53" s="132">
        <v>0</v>
      </c>
      <c r="CD53" s="134">
        <f>VLOOKUP(B53,'[3]Schools Block Data'!$B$5:$AX$149,49,0)</f>
        <v>0</v>
      </c>
      <c r="CH53" s="132" t="s">
        <v>153</v>
      </c>
      <c r="CI53" s="132">
        <v>2506</v>
      </c>
      <c r="CJ53" s="152"/>
      <c r="CK53" s="153"/>
    </row>
    <row r="54" spans="1:89">
      <c r="A54" s="132">
        <v>110481</v>
      </c>
      <c r="B54" s="132">
        <v>8263377</v>
      </c>
      <c r="C54" s="132" t="s">
        <v>85</v>
      </c>
      <c r="D54" s="134">
        <v>194</v>
      </c>
      <c r="E54" s="134">
        <v>194</v>
      </c>
      <c r="F54" s="134">
        <v>0</v>
      </c>
      <c r="G54" s="134">
        <v>634524.45617029292</v>
      </c>
      <c r="H54" s="134">
        <v>0</v>
      </c>
      <c r="I54" s="134">
        <v>0</v>
      </c>
      <c r="J54" s="134">
        <v>24172.805000000037</v>
      </c>
      <c r="K54" s="134">
        <v>0</v>
      </c>
      <c r="L54" s="134">
        <v>32165.260100000021</v>
      </c>
      <c r="M54" s="134">
        <v>0</v>
      </c>
      <c r="N54" s="134">
        <v>7920.4510000000173</v>
      </c>
      <c r="O54" s="134">
        <v>11386.9341</v>
      </c>
      <c r="P54" s="134">
        <v>14688.836400000007</v>
      </c>
      <c r="Q54" s="134">
        <v>3312.1885999999977</v>
      </c>
      <c r="R54" s="134">
        <v>12096.688800000042</v>
      </c>
      <c r="S54" s="134">
        <v>9216.5247999999938</v>
      </c>
      <c r="T54" s="134">
        <v>0</v>
      </c>
      <c r="U54" s="134">
        <v>0</v>
      </c>
      <c r="V54" s="134">
        <v>0</v>
      </c>
      <c r="W54" s="134">
        <v>0</v>
      </c>
      <c r="X54" s="134">
        <v>0</v>
      </c>
      <c r="Y54" s="134">
        <v>0</v>
      </c>
      <c r="Z54" s="134">
        <v>20804.715257738149</v>
      </c>
      <c r="AA54" s="134">
        <v>0</v>
      </c>
      <c r="AB54" s="134">
        <v>0</v>
      </c>
      <c r="AC54" s="134">
        <v>71118.053943076913</v>
      </c>
      <c r="AD54" s="134">
        <v>0</v>
      </c>
      <c r="AE54" s="134">
        <v>7002.9130399999995</v>
      </c>
      <c r="AF54" s="134">
        <v>0</v>
      </c>
      <c r="AG54" s="134">
        <v>121300</v>
      </c>
      <c r="AH54" s="134">
        <v>0</v>
      </c>
      <c r="AI54" s="134">
        <v>0</v>
      </c>
      <c r="AJ54" s="134">
        <v>0</v>
      </c>
      <c r="AK54" s="134">
        <v>4493</v>
      </c>
      <c r="AL54" s="134">
        <v>0</v>
      </c>
      <c r="AM54" s="134">
        <v>0</v>
      </c>
      <c r="AN54" s="134">
        <v>0</v>
      </c>
      <c r="AO54" s="134">
        <v>0</v>
      </c>
      <c r="AP54" s="134">
        <v>0</v>
      </c>
      <c r="AQ54" s="134">
        <v>0</v>
      </c>
      <c r="AR54" s="134">
        <v>0</v>
      </c>
      <c r="AS54" s="134">
        <v>0</v>
      </c>
      <c r="AT54" s="134">
        <v>634524.45617029292</v>
      </c>
      <c r="AU54" s="134">
        <v>213885.3710408152</v>
      </c>
      <c r="AV54" s="134">
        <v>125793</v>
      </c>
      <c r="AW54" s="134">
        <v>96453.807285057905</v>
      </c>
      <c r="AX54" s="134">
        <v>974202.82721110806</v>
      </c>
      <c r="AY54" s="134">
        <v>969709.82721110806</v>
      </c>
      <c r="AZ54" s="134">
        <v>4265</v>
      </c>
      <c r="BA54" s="134">
        <v>827410</v>
      </c>
      <c r="BB54" s="134">
        <v>0</v>
      </c>
      <c r="BC54" s="134">
        <v>0</v>
      </c>
      <c r="BD54" s="134">
        <v>974202.82721110806</v>
      </c>
      <c r="BE54" s="134">
        <v>974202.82721110806</v>
      </c>
      <c r="BF54" s="134">
        <v>0</v>
      </c>
      <c r="BG54" s="134">
        <v>831903</v>
      </c>
      <c r="BH54" s="134">
        <v>706110</v>
      </c>
      <c r="BI54" s="134">
        <v>848409.82721110806</v>
      </c>
      <c r="BJ54" s="134">
        <v>4373.2465320160209</v>
      </c>
      <c r="BK54" s="134">
        <v>4183.097921081081</v>
      </c>
      <c r="BL54" s="134">
        <v>4.5456409226441861E-2</v>
      </c>
      <c r="BM54" s="134">
        <v>0</v>
      </c>
      <c r="BN54" s="134">
        <v>0</v>
      </c>
      <c r="BO54" s="134">
        <v>974202.82721110806</v>
      </c>
      <c r="BP54" s="134">
        <v>4998.5042639747835</v>
      </c>
      <c r="BQ54" s="135" t="s">
        <v>288</v>
      </c>
      <c r="BR54" s="134">
        <v>5021.6640577892167</v>
      </c>
      <c r="BS54" s="134">
        <v>3.2614027347200425E-2</v>
      </c>
      <c r="BT54" s="134">
        <v>-4085.6874330000001</v>
      </c>
      <c r="BU54" s="134">
        <v>970117.1397781081</v>
      </c>
      <c r="BV54" s="134">
        <v>0</v>
      </c>
      <c r="BW54" s="134">
        <v>970117.1397781081</v>
      </c>
      <c r="BY54" s="132">
        <v>4493</v>
      </c>
      <c r="BZ54" s="134">
        <v>194</v>
      </c>
      <c r="CA54" s="132">
        <v>0</v>
      </c>
      <c r="CB54" s="132">
        <v>0</v>
      </c>
      <c r="CD54" s="134">
        <f>VLOOKUP(B54,'[3]Schools Block Data'!$B$5:$AX$149,49,0)</f>
        <v>0</v>
      </c>
      <c r="CH54" s="132" t="s">
        <v>154</v>
      </c>
      <c r="CI54" s="132">
        <v>2332</v>
      </c>
      <c r="CJ54" s="152"/>
      <c r="CK54" s="153"/>
    </row>
    <row r="55" spans="1:89">
      <c r="A55" s="132">
        <v>110482</v>
      </c>
      <c r="B55" s="132">
        <v>8263378</v>
      </c>
      <c r="C55" s="132" t="s">
        <v>187</v>
      </c>
      <c r="D55" s="134">
        <v>358</v>
      </c>
      <c r="E55" s="134">
        <v>358</v>
      </c>
      <c r="F55" s="134">
        <v>0</v>
      </c>
      <c r="G55" s="134">
        <v>1170926.5737575509</v>
      </c>
      <c r="H55" s="134">
        <v>0</v>
      </c>
      <c r="I55" s="134">
        <v>0</v>
      </c>
      <c r="J55" s="134">
        <v>42544.136800000037</v>
      </c>
      <c r="K55" s="134">
        <v>0</v>
      </c>
      <c r="L55" s="134">
        <v>54013.361299999939</v>
      </c>
      <c r="M55" s="134">
        <v>0</v>
      </c>
      <c r="N55" s="134">
        <v>26703.234799999998</v>
      </c>
      <c r="O55" s="134">
        <v>15552.885600000041</v>
      </c>
      <c r="P55" s="134">
        <v>7344.4182000000037</v>
      </c>
      <c r="Q55" s="134">
        <v>5204.8677999999964</v>
      </c>
      <c r="R55" s="134">
        <v>5544.3156999999956</v>
      </c>
      <c r="S55" s="134">
        <v>0</v>
      </c>
      <c r="T55" s="134">
        <v>0</v>
      </c>
      <c r="U55" s="134">
        <v>0</v>
      </c>
      <c r="V55" s="134">
        <v>0</v>
      </c>
      <c r="W55" s="134">
        <v>0</v>
      </c>
      <c r="X55" s="134">
        <v>0</v>
      </c>
      <c r="Y55" s="134">
        <v>0</v>
      </c>
      <c r="Z55" s="134">
        <v>62685.041889102496</v>
      </c>
      <c r="AA55" s="134">
        <v>0</v>
      </c>
      <c r="AB55" s="134">
        <v>0</v>
      </c>
      <c r="AC55" s="134">
        <v>121759.1646244373</v>
      </c>
      <c r="AD55" s="134">
        <v>0</v>
      </c>
      <c r="AE55" s="134">
        <v>5252.1847799999923</v>
      </c>
      <c r="AF55" s="134">
        <v>0</v>
      </c>
      <c r="AG55" s="134">
        <v>121300</v>
      </c>
      <c r="AH55" s="134">
        <v>0</v>
      </c>
      <c r="AI55" s="134">
        <v>0</v>
      </c>
      <c r="AJ55" s="134">
        <v>0</v>
      </c>
      <c r="AK55" s="134">
        <v>7740</v>
      </c>
      <c r="AL55" s="134">
        <v>0</v>
      </c>
      <c r="AM55" s="134">
        <v>0</v>
      </c>
      <c r="AN55" s="134">
        <v>0</v>
      </c>
      <c r="AO55" s="134">
        <v>0</v>
      </c>
      <c r="AP55" s="134">
        <v>0</v>
      </c>
      <c r="AQ55" s="134">
        <v>0</v>
      </c>
      <c r="AR55" s="134">
        <v>0</v>
      </c>
      <c r="AS55" s="134">
        <v>0</v>
      </c>
      <c r="AT55" s="134">
        <v>1170926.5737575509</v>
      </c>
      <c r="AU55" s="134">
        <v>346603.61149353982</v>
      </c>
      <c r="AV55" s="134">
        <v>129040</v>
      </c>
      <c r="AW55" s="134">
        <v>150532.74488878757</v>
      </c>
      <c r="AX55" s="134">
        <v>1646570.1852510907</v>
      </c>
      <c r="AY55" s="134">
        <v>1638830.1852510907</v>
      </c>
      <c r="AZ55" s="134">
        <v>4265</v>
      </c>
      <c r="BA55" s="134">
        <v>1526870</v>
      </c>
      <c r="BB55" s="134">
        <v>0</v>
      </c>
      <c r="BC55" s="134">
        <v>0</v>
      </c>
      <c r="BD55" s="134">
        <v>1646570.1852510907</v>
      </c>
      <c r="BE55" s="134">
        <v>1646570.1852510904</v>
      </c>
      <c r="BF55" s="134">
        <v>0</v>
      </c>
      <c r="BG55" s="134">
        <v>1534610</v>
      </c>
      <c r="BH55" s="134">
        <v>1405570</v>
      </c>
      <c r="BI55" s="134">
        <v>1517530.1852510907</v>
      </c>
      <c r="BJ55" s="134">
        <v>4238.9111319862868</v>
      </c>
      <c r="BK55" s="134">
        <v>4055.0673157303368</v>
      </c>
      <c r="BL55" s="134">
        <v>4.5336809956960954E-2</v>
      </c>
      <c r="BM55" s="134">
        <v>0</v>
      </c>
      <c r="BN55" s="134">
        <v>0</v>
      </c>
      <c r="BO55" s="134">
        <v>1646570.1852510907</v>
      </c>
      <c r="BP55" s="134">
        <v>4577.7379476287451</v>
      </c>
      <c r="BQ55" s="135" t="s">
        <v>288</v>
      </c>
      <c r="BR55" s="134">
        <v>4599.3580593605884</v>
      </c>
      <c r="BS55" s="134">
        <v>4.1158397067364572E-2</v>
      </c>
      <c r="BT55" s="134">
        <v>-7539.5675309999997</v>
      </c>
      <c r="BU55" s="134">
        <v>1639030.6177200908</v>
      </c>
      <c r="BV55" s="134">
        <v>0</v>
      </c>
      <c r="BW55" s="134">
        <v>1639030.6177200908</v>
      </c>
      <c r="BY55" s="132">
        <v>7740</v>
      </c>
      <c r="BZ55" s="134">
        <v>358</v>
      </c>
      <c r="CA55" s="132">
        <v>0</v>
      </c>
      <c r="CB55" s="132">
        <v>0</v>
      </c>
      <c r="CD55" s="134">
        <f>VLOOKUP(B55,'[3]Schools Block Data'!$B$5:$AX$149,49,0)</f>
        <v>0</v>
      </c>
      <c r="CH55" s="132" t="s">
        <v>155</v>
      </c>
      <c r="CI55" s="132">
        <v>2001</v>
      </c>
      <c r="CJ55" s="152"/>
      <c r="CK55" s="153"/>
    </row>
    <row r="56" spans="1:89">
      <c r="A56" s="132">
        <v>110483</v>
      </c>
      <c r="B56" s="132">
        <v>8263379</v>
      </c>
      <c r="C56" s="132" t="s">
        <v>185</v>
      </c>
      <c r="D56" s="134">
        <v>344</v>
      </c>
      <c r="E56" s="134">
        <v>344</v>
      </c>
      <c r="F56" s="134">
        <v>0</v>
      </c>
      <c r="G56" s="134">
        <v>1125136.1490854679</v>
      </c>
      <c r="H56" s="134">
        <v>0</v>
      </c>
      <c r="I56" s="134">
        <v>0</v>
      </c>
      <c r="J56" s="134">
        <v>24172.804999999946</v>
      </c>
      <c r="K56" s="134">
        <v>0</v>
      </c>
      <c r="L56" s="134">
        <v>33379.043500000094</v>
      </c>
      <c r="M56" s="134">
        <v>0</v>
      </c>
      <c r="N56" s="134">
        <v>5883.7636000000002</v>
      </c>
      <c r="O56" s="134">
        <v>13053.314699999984</v>
      </c>
      <c r="P56" s="134">
        <v>3456.1968000000033</v>
      </c>
      <c r="Q56" s="134">
        <v>23185.320199999955</v>
      </c>
      <c r="R56" s="134">
        <v>2016.1148000000021</v>
      </c>
      <c r="S56" s="134">
        <v>0</v>
      </c>
      <c r="T56" s="134">
        <v>0</v>
      </c>
      <c r="U56" s="134">
        <v>0</v>
      </c>
      <c r="V56" s="134">
        <v>0</v>
      </c>
      <c r="W56" s="134">
        <v>0</v>
      </c>
      <c r="X56" s="134">
        <v>0</v>
      </c>
      <c r="Y56" s="134">
        <v>0</v>
      </c>
      <c r="Z56" s="134">
        <v>31022.77139999991</v>
      </c>
      <c r="AA56" s="134">
        <v>0</v>
      </c>
      <c r="AB56" s="134">
        <v>0</v>
      </c>
      <c r="AC56" s="134">
        <v>87263.47423843648</v>
      </c>
      <c r="AD56" s="134">
        <v>0</v>
      </c>
      <c r="AE56" s="134">
        <v>0</v>
      </c>
      <c r="AF56" s="134">
        <v>0</v>
      </c>
      <c r="AG56" s="134">
        <v>121300</v>
      </c>
      <c r="AH56" s="134">
        <v>0</v>
      </c>
      <c r="AI56" s="134">
        <v>0</v>
      </c>
      <c r="AJ56" s="134">
        <v>0</v>
      </c>
      <c r="AK56" s="134">
        <v>7276</v>
      </c>
      <c r="AL56" s="134">
        <v>0</v>
      </c>
      <c r="AM56" s="134">
        <v>0</v>
      </c>
      <c r="AN56" s="134">
        <v>0</v>
      </c>
      <c r="AO56" s="134">
        <v>0</v>
      </c>
      <c r="AP56" s="134">
        <v>0</v>
      </c>
      <c r="AQ56" s="134">
        <v>0</v>
      </c>
      <c r="AR56" s="134">
        <v>0</v>
      </c>
      <c r="AS56" s="134">
        <v>0</v>
      </c>
      <c r="AT56" s="134">
        <v>1125136.1490854679</v>
      </c>
      <c r="AU56" s="134">
        <v>223432.80423843639</v>
      </c>
      <c r="AV56" s="134">
        <v>128576</v>
      </c>
      <c r="AW56" s="134">
        <v>118947.26810048382</v>
      </c>
      <c r="AX56" s="134">
        <v>1477144.9533239044</v>
      </c>
      <c r="AY56" s="134">
        <v>1469868.9533239044</v>
      </c>
      <c r="AZ56" s="134">
        <v>4265</v>
      </c>
      <c r="BA56" s="134">
        <v>1467160</v>
      </c>
      <c r="BB56" s="134">
        <v>0</v>
      </c>
      <c r="BC56" s="134">
        <v>0</v>
      </c>
      <c r="BD56" s="134">
        <v>1477144.9533239044</v>
      </c>
      <c r="BE56" s="134">
        <v>1477144.9533239044</v>
      </c>
      <c r="BF56" s="134">
        <v>0</v>
      </c>
      <c r="BG56" s="134">
        <v>1474436</v>
      </c>
      <c r="BH56" s="134">
        <v>1345860</v>
      </c>
      <c r="BI56" s="134">
        <v>1348568.9533239044</v>
      </c>
      <c r="BJ56" s="134">
        <v>3920.2585852439083</v>
      </c>
      <c r="BK56" s="134">
        <v>3832.8599492753629</v>
      </c>
      <c r="BL56" s="134">
        <v>2.2802460075555066E-2</v>
      </c>
      <c r="BM56" s="134">
        <v>0</v>
      </c>
      <c r="BN56" s="134">
        <v>0</v>
      </c>
      <c r="BO56" s="134">
        <v>1477144.9533239044</v>
      </c>
      <c r="BP56" s="134">
        <v>4272.874864313676</v>
      </c>
      <c r="BQ56" s="135" t="s">
        <v>288</v>
      </c>
      <c r="BR56" s="134">
        <v>4294.0260271043735</v>
      </c>
      <c r="BS56" s="134">
        <v>2.1039375573180807E-2</v>
      </c>
      <c r="BT56" s="134">
        <v>-7244.7241079999994</v>
      </c>
      <c r="BU56" s="134">
        <v>1469900.2292159044</v>
      </c>
      <c r="BV56" s="134">
        <v>0</v>
      </c>
      <c r="BW56" s="134">
        <v>1469900.2292159044</v>
      </c>
      <c r="BY56" s="132">
        <v>7276</v>
      </c>
      <c r="BZ56" s="134">
        <v>344</v>
      </c>
      <c r="CA56" s="132">
        <v>0</v>
      </c>
      <c r="CB56" s="132">
        <v>0</v>
      </c>
      <c r="CD56" s="134">
        <f>VLOOKUP(B56,'[3]Schools Block Data'!$B$5:$AX$149,49,0)</f>
        <v>0</v>
      </c>
      <c r="CH56" s="132" t="s">
        <v>156</v>
      </c>
      <c r="CI56" s="132">
        <v>2016</v>
      </c>
      <c r="CJ56" s="152"/>
      <c r="CK56" s="153"/>
    </row>
    <row r="57" spans="1:89">
      <c r="A57" s="132">
        <v>134318</v>
      </c>
      <c r="B57" s="132">
        <v>8263383</v>
      </c>
      <c r="C57" s="132" t="s">
        <v>183</v>
      </c>
      <c r="D57" s="134">
        <v>402</v>
      </c>
      <c r="E57" s="134">
        <v>402</v>
      </c>
      <c r="F57" s="134">
        <v>0</v>
      </c>
      <c r="G57" s="134">
        <v>1314839.3370126688</v>
      </c>
      <c r="H57" s="134">
        <v>0</v>
      </c>
      <c r="I57" s="134">
        <v>0</v>
      </c>
      <c r="J57" s="134">
        <v>21755.524500000058</v>
      </c>
      <c r="K57" s="134">
        <v>0</v>
      </c>
      <c r="L57" s="134">
        <v>29130.801600000035</v>
      </c>
      <c r="M57" s="134">
        <v>0</v>
      </c>
      <c r="N57" s="134">
        <v>11200.07493165827</v>
      </c>
      <c r="O57" s="134">
        <v>3927.2990020100478</v>
      </c>
      <c r="P57" s="134">
        <v>7418.2314482412085</v>
      </c>
      <c r="Q57" s="134">
        <v>6690.9538552763779</v>
      </c>
      <c r="R57" s="134">
        <v>10690.980616582918</v>
      </c>
      <c r="S57" s="134">
        <v>0</v>
      </c>
      <c r="T57" s="134">
        <v>0</v>
      </c>
      <c r="U57" s="134">
        <v>0</v>
      </c>
      <c r="V57" s="134">
        <v>0</v>
      </c>
      <c r="W57" s="134">
        <v>0</v>
      </c>
      <c r="X57" s="134">
        <v>0</v>
      </c>
      <c r="Y57" s="134">
        <v>0</v>
      </c>
      <c r="Z57" s="134">
        <v>68170.457183286097</v>
      </c>
      <c r="AA57" s="134">
        <v>0</v>
      </c>
      <c r="AB57" s="134">
        <v>0</v>
      </c>
      <c r="AC57" s="134">
        <v>153664.48138389259</v>
      </c>
      <c r="AD57" s="134">
        <v>0</v>
      </c>
      <c r="AE57" s="134">
        <v>0</v>
      </c>
      <c r="AF57" s="134">
        <v>0</v>
      </c>
      <c r="AG57" s="134">
        <v>121300</v>
      </c>
      <c r="AH57" s="134">
        <v>0</v>
      </c>
      <c r="AI57" s="134">
        <v>0</v>
      </c>
      <c r="AJ57" s="134">
        <v>0</v>
      </c>
      <c r="AK57" s="134">
        <v>13210</v>
      </c>
      <c r="AL57" s="134">
        <v>0</v>
      </c>
      <c r="AM57" s="134">
        <v>0</v>
      </c>
      <c r="AN57" s="134">
        <v>0</v>
      </c>
      <c r="AO57" s="134">
        <v>0</v>
      </c>
      <c r="AP57" s="134">
        <v>0</v>
      </c>
      <c r="AQ57" s="134">
        <v>0</v>
      </c>
      <c r="AR57" s="134">
        <v>0</v>
      </c>
      <c r="AS57" s="134">
        <v>0</v>
      </c>
      <c r="AT57" s="134">
        <v>1314839.3370126688</v>
      </c>
      <c r="AU57" s="134">
        <v>312648.80452094763</v>
      </c>
      <c r="AV57" s="134">
        <v>134510</v>
      </c>
      <c r="AW57" s="134">
        <v>152960.53788513225</v>
      </c>
      <c r="AX57" s="134">
        <v>1761998.1415336165</v>
      </c>
      <c r="AY57" s="134">
        <v>1748788.1415336165</v>
      </c>
      <c r="AZ57" s="134">
        <v>4265</v>
      </c>
      <c r="BA57" s="134">
        <v>1714530</v>
      </c>
      <c r="BB57" s="134">
        <v>0</v>
      </c>
      <c r="BC57" s="134">
        <v>0</v>
      </c>
      <c r="BD57" s="134">
        <v>1761998.1415336165</v>
      </c>
      <c r="BE57" s="134">
        <v>1761998.1415336169</v>
      </c>
      <c r="BF57" s="134">
        <v>0</v>
      </c>
      <c r="BG57" s="134">
        <v>1727740</v>
      </c>
      <c r="BH57" s="134">
        <v>1593230</v>
      </c>
      <c r="BI57" s="134">
        <v>1627488.1415336165</v>
      </c>
      <c r="BJ57" s="134">
        <v>4048.4779640139714</v>
      </c>
      <c r="BK57" s="134">
        <v>3977.5970081841433</v>
      </c>
      <c r="BL57" s="134">
        <v>1.7820044535428365E-2</v>
      </c>
      <c r="BM57" s="134">
        <v>0</v>
      </c>
      <c r="BN57" s="134">
        <v>0</v>
      </c>
      <c r="BO57" s="134">
        <v>1761998.1415336165</v>
      </c>
      <c r="BP57" s="134">
        <v>4350.2192575463096</v>
      </c>
      <c r="BQ57" s="135" t="s">
        <v>288</v>
      </c>
      <c r="BR57" s="134">
        <v>4383.0799540637227</v>
      </c>
      <c r="BS57" s="134">
        <v>1.4223302689776895E-2</v>
      </c>
      <c r="BT57" s="134">
        <v>-8466.2182890000004</v>
      </c>
      <c r="BU57" s="134">
        <v>1753531.9232446165</v>
      </c>
      <c r="BV57" s="134">
        <v>0</v>
      </c>
      <c r="BW57" s="134">
        <v>1753531.9232446165</v>
      </c>
      <c r="BY57" s="132">
        <v>13210</v>
      </c>
      <c r="BZ57" s="134">
        <v>402</v>
      </c>
      <c r="CA57" s="132">
        <v>0</v>
      </c>
      <c r="CB57" s="132">
        <v>0</v>
      </c>
      <c r="CD57" s="134">
        <f>VLOOKUP(B57,'[3]Schools Block Data'!$B$5:$AX$149,49,0)</f>
        <v>5.0890585241730284E-3</v>
      </c>
      <c r="CH57" s="132" t="s">
        <v>290</v>
      </c>
      <c r="CI57" s="132">
        <v>6905</v>
      </c>
      <c r="CJ57" s="152"/>
      <c r="CK57" s="153"/>
    </row>
    <row r="58" spans="1:89">
      <c r="A58" s="132">
        <v>134423</v>
      </c>
      <c r="B58" s="132">
        <v>8263384</v>
      </c>
      <c r="C58" s="132" t="s">
        <v>88</v>
      </c>
      <c r="D58" s="134">
        <v>91</v>
      </c>
      <c r="E58" s="134">
        <v>91</v>
      </c>
      <c r="F58" s="134">
        <v>0</v>
      </c>
      <c r="G58" s="134">
        <v>297637.76036853949</v>
      </c>
      <c r="H58" s="134">
        <v>0</v>
      </c>
      <c r="I58" s="134">
        <v>0</v>
      </c>
      <c r="J58" s="134">
        <v>7735.2976000000081</v>
      </c>
      <c r="K58" s="134">
        <v>0</v>
      </c>
      <c r="L58" s="134">
        <v>10317.158900000011</v>
      </c>
      <c r="M58" s="134">
        <v>0</v>
      </c>
      <c r="N58" s="134">
        <v>2715.5832000000028</v>
      </c>
      <c r="O58" s="134">
        <v>555.46020000000055</v>
      </c>
      <c r="P58" s="134">
        <v>4320.2460000000046</v>
      </c>
      <c r="Q58" s="134">
        <v>0</v>
      </c>
      <c r="R58" s="134">
        <v>1008.0574000000011</v>
      </c>
      <c r="S58" s="134">
        <v>0</v>
      </c>
      <c r="T58" s="134">
        <v>0</v>
      </c>
      <c r="U58" s="134">
        <v>0</v>
      </c>
      <c r="V58" s="134">
        <v>0</v>
      </c>
      <c r="W58" s="134">
        <v>0</v>
      </c>
      <c r="X58" s="134">
        <v>0</v>
      </c>
      <c r="Y58" s="134">
        <v>0</v>
      </c>
      <c r="Z58" s="134">
        <v>2783.5269184210511</v>
      </c>
      <c r="AA58" s="134">
        <v>0</v>
      </c>
      <c r="AB58" s="134">
        <v>0</v>
      </c>
      <c r="AC58" s="134">
        <v>30450.097501515153</v>
      </c>
      <c r="AD58" s="134">
        <v>0</v>
      </c>
      <c r="AE58" s="134">
        <v>3368.2489349999992</v>
      </c>
      <c r="AF58" s="134">
        <v>0</v>
      </c>
      <c r="AG58" s="134">
        <v>121300</v>
      </c>
      <c r="AH58" s="134">
        <v>0</v>
      </c>
      <c r="AI58" s="134">
        <v>0</v>
      </c>
      <c r="AJ58" s="134">
        <v>0</v>
      </c>
      <c r="AK58" s="134">
        <v>1632</v>
      </c>
      <c r="AL58" s="134">
        <v>0</v>
      </c>
      <c r="AM58" s="134">
        <v>0</v>
      </c>
      <c r="AN58" s="134">
        <v>0</v>
      </c>
      <c r="AO58" s="134">
        <v>0</v>
      </c>
      <c r="AP58" s="134">
        <v>0</v>
      </c>
      <c r="AQ58" s="134">
        <v>0</v>
      </c>
      <c r="AR58" s="134">
        <v>0</v>
      </c>
      <c r="AS58" s="134">
        <v>0</v>
      </c>
      <c r="AT58" s="134">
        <v>297637.76036853949</v>
      </c>
      <c r="AU58" s="134">
        <v>63253.676654936236</v>
      </c>
      <c r="AV58" s="134">
        <v>122932</v>
      </c>
      <c r="AW58" s="134">
        <v>33697.253600453711</v>
      </c>
      <c r="AX58" s="134">
        <v>483823.43702347571</v>
      </c>
      <c r="AY58" s="134">
        <v>482191.43702347571</v>
      </c>
      <c r="AZ58" s="134">
        <v>4265</v>
      </c>
      <c r="BA58" s="134">
        <v>388115</v>
      </c>
      <c r="BB58" s="134">
        <v>0</v>
      </c>
      <c r="BC58" s="134">
        <v>0</v>
      </c>
      <c r="BD58" s="134">
        <v>483823.43702347571</v>
      </c>
      <c r="BE58" s="134">
        <v>483823.43702347565</v>
      </c>
      <c r="BF58" s="134">
        <v>0</v>
      </c>
      <c r="BG58" s="134">
        <v>389747</v>
      </c>
      <c r="BH58" s="134">
        <v>266815</v>
      </c>
      <c r="BI58" s="134">
        <v>360891.43702347571</v>
      </c>
      <c r="BJ58" s="134">
        <v>3965.8399672909418</v>
      </c>
      <c r="BK58" s="134">
        <v>3688.1039808988762</v>
      </c>
      <c r="BL58" s="134">
        <v>7.5305899136925883E-2</v>
      </c>
      <c r="BM58" s="134">
        <v>0</v>
      </c>
      <c r="BN58" s="134">
        <v>0</v>
      </c>
      <c r="BO58" s="134">
        <v>483823.43702347571</v>
      </c>
      <c r="BP58" s="134">
        <v>5298.8070002579752</v>
      </c>
      <c r="BQ58" s="135" t="s">
        <v>288</v>
      </c>
      <c r="BR58" s="134">
        <v>5316.7410661920403</v>
      </c>
      <c r="BS58" s="134">
        <v>4.879877160549051E-2</v>
      </c>
      <c r="BT58" s="134">
        <v>-1916.4822494999999</v>
      </c>
      <c r="BU58" s="134">
        <v>481906.95477397571</v>
      </c>
      <c r="BV58" s="134">
        <v>0</v>
      </c>
      <c r="BW58" s="134">
        <v>481906.95477397571</v>
      </c>
      <c r="BY58" s="132">
        <v>1632</v>
      </c>
      <c r="BZ58" s="134">
        <v>91</v>
      </c>
      <c r="CA58" s="132">
        <v>0</v>
      </c>
      <c r="CB58" s="132">
        <v>0</v>
      </c>
      <c r="CD58" s="134">
        <f>VLOOKUP(B58,'[3]Schools Block Data'!$B$5:$AX$149,49,0)</f>
        <v>0</v>
      </c>
      <c r="CH58" s="132" t="s">
        <v>157</v>
      </c>
      <c r="CI58" s="132">
        <v>2008</v>
      </c>
      <c r="CJ58" s="152"/>
      <c r="CK58" s="153"/>
    </row>
    <row r="59" spans="1:89">
      <c r="A59" s="132">
        <v>135107</v>
      </c>
      <c r="B59" s="132">
        <v>8263389</v>
      </c>
      <c r="C59" s="132" t="s">
        <v>199</v>
      </c>
      <c r="D59" s="134">
        <v>369</v>
      </c>
      <c r="E59" s="134">
        <v>369</v>
      </c>
      <c r="F59" s="134">
        <v>0</v>
      </c>
      <c r="G59" s="134">
        <v>1206904.7645713305</v>
      </c>
      <c r="H59" s="134">
        <v>0</v>
      </c>
      <c r="I59" s="134">
        <v>0</v>
      </c>
      <c r="J59" s="134">
        <v>23689.348899999975</v>
      </c>
      <c r="K59" s="134">
        <v>0</v>
      </c>
      <c r="L59" s="134">
        <v>30951.47669999997</v>
      </c>
      <c r="M59" s="134">
        <v>0</v>
      </c>
      <c r="N59" s="134">
        <v>1357.7915999999987</v>
      </c>
      <c r="O59" s="134">
        <v>833.19030000000021</v>
      </c>
      <c r="P59" s="134">
        <v>0</v>
      </c>
      <c r="Q59" s="134">
        <v>0</v>
      </c>
      <c r="R59" s="134">
        <v>0</v>
      </c>
      <c r="S59" s="134">
        <v>0</v>
      </c>
      <c r="T59" s="134">
        <v>0</v>
      </c>
      <c r="U59" s="134">
        <v>0</v>
      </c>
      <c r="V59" s="134">
        <v>0</v>
      </c>
      <c r="W59" s="134">
        <v>0</v>
      </c>
      <c r="X59" s="134">
        <v>0</v>
      </c>
      <c r="Y59" s="134">
        <v>0</v>
      </c>
      <c r="Z59" s="134">
        <v>3934.9344137614653</v>
      </c>
      <c r="AA59" s="134">
        <v>0</v>
      </c>
      <c r="AB59" s="134">
        <v>0</v>
      </c>
      <c r="AC59" s="134">
        <v>102232.83026219177</v>
      </c>
      <c r="AD59" s="134">
        <v>0</v>
      </c>
      <c r="AE59" s="134">
        <v>0</v>
      </c>
      <c r="AF59" s="134">
        <v>0</v>
      </c>
      <c r="AG59" s="134">
        <v>121300</v>
      </c>
      <c r="AH59" s="134">
        <v>0</v>
      </c>
      <c r="AI59" s="134">
        <v>0</v>
      </c>
      <c r="AJ59" s="134">
        <v>0</v>
      </c>
      <c r="AK59" s="134">
        <v>7637</v>
      </c>
      <c r="AL59" s="134">
        <v>0</v>
      </c>
      <c r="AM59" s="134">
        <v>0</v>
      </c>
      <c r="AN59" s="134">
        <v>0</v>
      </c>
      <c r="AO59" s="134">
        <v>0</v>
      </c>
      <c r="AP59" s="134">
        <v>0</v>
      </c>
      <c r="AQ59" s="134">
        <v>0</v>
      </c>
      <c r="AR59" s="134">
        <v>0</v>
      </c>
      <c r="AS59" s="134">
        <v>0</v>
      </c>
      <c r="AT59" s="134">
        <v>1206904.7645713305</v>
      </c>
      <c r="AU59" s="134">
        <v>162999.57217595319</v>
      </c>
      <c r="AV59" s="134">
        <v>128937</v>
      </c>
      <c r="AW59" s="134">
        <v>108239.72778108335</v>
      </c>
      <c r="AX59" s="134">
        <v>1498841.3367472836</v>
      </c>
      <c r="AY59" s="134">
        <v>1491204.3367472836</v>
      </c>
      <c r="AZ59" s="134">
        <v>4265</v>
      </c>
      <c r="BA59" s="134">
        <v>1573785</v>
      </c>
      <c r="BB59" s="134">
        <v>82580.663252716418</v>
      </c>
      <c r="BC59" s="134">
        <v>0</v>
      </c>
      <c r="BD59" s="134">
        <v>1581422</v>
      </c>
      <c r="BE59" s="134">
        <v>1581422</v>
      </c>
      <c r="BF59" s="134">
        <v>0</v>
      </c>
      <c r="BG59" s="134">
        <v>1581422</v>
      </c>
      <c r="BH59" s="134">
        <v>1452485</v>
      </c>
      <c r="BI59" s="134">
        <v>1452485</v>
      </c>
      <c r="BJ59" s="134">
        <v>3936.2737127371274</v>
      </c>
      <c r="BK59" s="134">
        <v>3851.2737127371274</v>
      </c>
      <c r="BL59" s="134">
        <v>2.2070620355775727E-2</v>
      </c>
      <c r="BM59" s="134">
        <v>0</v>
      </c>
      <c r="BN59" s="134">
        <v>0</v>
      </c>
      <c r="BO59" s="134">
        <v>1581422</v>
      </c>
      <c r="BP59" s="134">
        <v>4265</v>
      </c>
      <c r="BQ59" s="135" t="s">
        <v>288</v>
      </c>
      <c r="BR59" s="134">
        <v>4285.6964769647693</v>
      </c>
      <c r="BS59" s="134">
        <v>2.0234739754731557E-2</v>
      </c>
      <c r="BT59" s="134">
        <v>-7771.2302204999996</v>
      </c>
      <c r="BU59" s="134">
        <v>1573650.7697795001</v>
      </c>
      <c r="BV59" s="134">
        <v>0</v>
      </c>
      <c r="BW59" s="134">
        <v>1573650.7697795001</v>
      </c>
      <c r="BY59" s="132">
        <v>7637</v>
      </c>
      <c r="BZ59" s="134">
        <v>369</v>
      </c>
      <c r="CA59" s="132">
        <v>0</v>
      </c>
      <c r="CB59" s="132">
        <v>0</v>
      </c>
      <c r="CD59" s="134">
        <f>VLOOKUP(B59,'[3]Schools Block Data'!$B$5:$AX$149,49,0)</f>
        <v>2.7100271002710027E-3</v>
      </c>
      <c r="CH59" s="132" t="s">
        <v>158</v>
      </c>
      <c r="CI59" s="132">
        <v>2027</v>
      </c>
      <c r="CJ59" s="152"/>
      <c r="CK59" s="153"/>
    </row>
    <row r="60" spans="1:89">
      <c r="A60" s="132">
        <v>135270</v>
      </c>
      <c r="B60" s="132">
        <v>8263390</v>
      </c>
      <c r="C60" s="132" t="s">
        <v>162</v>
      </c>
      <c r="D60" s="134">
        <v>497.5</v>
      </c>
      <c r="E60" s="134">
        <v>497.5</v>
      </c>
      <c r="F60" s="134">
        <v>0</v>
      </c>
      <c r="G60" s="134">
        <v>1627195.4481686635</v>
      </c>
      <c r="H60" s="134">
        <v>0</v>
      </c>
      <c r="I60" s="134">
        <v>0</v>
      </c>
      <c r="J60" s="134">
        <v>36578.993566145749</v>
      </c>
      <c r="K60" s="134">
        <v>0</v>
      </c>
      <c r="L60" s="134">
        <v>52208.490671354266</v>
      </c>
      <c r="M60" s="134">
        <v>0</v>
      </c>
      <c r="N60" s="134">
        <v>1888.1937693920358</v>
      </c>
      <c r="O60" s="134">
        <v>2896.6608962264158</v>
      </c>
      <c r="P60" s="134">
        <v>162663.60188364785</v>
      </c>
      <c r="Q60" s="134">
        <v>0</v>
      </c>
      <c r="R60" s="134">
        <v>2628.4515539832164</v>
      </c>
      <c r="S60" s="134">
        <v>686.61591614255769</v>
      </c>
      <c r="T60" s="134">
        <v>0</v>
      </c>
      <c r="U60" s="134">
        <v>0</v>
      </c>
      <c r="V60" s="134">
        <v>0</v>
      </c>
      <c r="W60" s="134">
        <v>0</v>
      </c>
      <c r="X60" s="134">
        <v>0</v>
      </c>
      <c r="Y60" s="134">
        <v>0</v>
      </c>
      <c r="Z60" s="134">
        <v>45498.406542512814</v>
      </c>
      <c r="AA60" s="134">
        <v>0</v>
      </c>
      <c r="AB60" s="134">
        <v>0</v>
      </c>
      <c r="AC60" s="134">
        <v>125567.21525428569</v>
      </c>
      <c r="AD60" s="134">
        <v>0</v>
      </c>
      <c r="AE60" s="134">
        <v>13017.473373437497</v>
      </c>
      <c r="AF60" s="134">
        <v>0</v>
      </c>
      <c r="AG60" s="134">
        <v>121300</v>
      </c>
      <c r="AH60" s="134">
        <v>0</v>
      </c>
      <c r="AI60" s="134">
        <v>0</v>
      </c>
      <c r="AJ60" s="134">
        <v>0</v>
      </c>
      <c r="AK60" s="134">
        <v>84624</v>
      </c>
      <c r="AL60" s="134">
        <v>0</v>
      </c>
      <c r="AM60" s="134">
        <v>0</v>
      </c>
      <c r="AN60" s="134">
        <v>0</v>
      </c>
      <c r="AO60" s="134">
        <v>0</v>
      </c>
      <c r="AP60" s="134">
        <v>0</v>
      </c>
      <c r="AQ60" s="134">
        <v>0</v>
      </c>
      <c r="AR60" s="134">
        <v>0</v>
      </c>
      <c r="AS60" s="134">
        <v>0</v>
      </c>
      <c r="AT60" s="134">
        <v>1627195.4481686635</v>
      </c>
      <c r="AU60" s="134">
        <v>443634.10342712799</v>
      </c>
      <c r="AV60" s="134">
        <v>205924</v>
      </c>
      <c r="AW60" s="134">
        <v>218705.4917524872</v>
      </c>
      <c r="AX60" s="134">
        <v>2276753.5515957912</v>
      </c>
      <c r="AY60" s="134">
        <v>2192129.5515957912</v>
      </c>
      <c r="AZ60" s="134">
        <v>4265</v>
      </c>
      <c r="BA60" s="134">
        <v>2121837.5</v>
      </c>
      <c r="BB60" s="134">
        <v>0</v>
      </c>
      <c r="BC60" s="134">
        <v>0</v>
      </c>
      <c r="BD60" s="134">
        <v>2276753.5515957912</v>
      </c>
      <c r="BE60" s="134">
        <v>2276753.5515957917</v>
      </c>
      <c r="BF60" s="134">
        <v>0</v>
      </c>
      <c r="BG60" s="134">
        <v>2206461.5</v>
      </c>
      <c r="BH60" s="134">
        <v>2000537.5</v>
      </c>
      <c r="BI60" s="134">
        <v>2070829.5515957912</v>
      </c>
      <c r="BJ60" s="134">
        <v>4162.4714604940527</v>
      </c>
      <c r="BK60" s="134">
        <v>4073.9038767184038</v>
      </c>
      <c r="BL60" s="134">
        <v>2.1740224231061527E-2</v>
      </c>
      <c r="BM60" s="134">
        <v>0</v>
      </c>
      <c r="BN60" s="134">
        <v>0</v>
      </c>
      <c r="BO60" s="134">
        <v>2276753.5515957912</v>
      </c>
      <c r="BP60" s="134">
        <v>4406.29055597144</v>
      </c>
      <c r="BQ60" s="135" t="s">
        <v>288</v>
      </c>
      <c r="BR60" s="134">
        <v>4576.3890484337517</v>
      </c>
      <c r="BS60" s="134">
        <v>1.0129335792691929E-2</v>
      </c>
      <c r="BT60" s="134">
        <v>-10477.471638749999</v>
      </c>
      <c r="BU60" s="134">
        <v>2266276.0799570414</v>
      </c>
      <c r="BV60" s="134">
        <v>0</v>
      </c>
      <c r="BW60" s="134">
        <v>2266276.0799570414</v>
      </c>
      <c r="BY60" s="132">
        <v>84624</v>
      </c>
      <c r="BZ60" s="134">
        <v>497.5</v>
      </c>
      <c r="CA60" s="132">
        <v>0</v>
      </c>
      <c r="CB60" s="132">
        <v>0</v>
      </c>
      <c r="CD60" s="134">
        <f>VLOOKUP(B60,'[3]Schools Block Data'!$B$5:$AX$149,49,0)</f>
        <v>9.6618357487922701E-3</v>
      </c>
      <c r="CH60" s="132" t="s">
        <v>159</v>
      </c>
      <c r="CI60" s="132">
        <v>2076</v>
      </c>
      <c r="CJ60" s="152"/>
      <c r="CK60" s="153"/>
    </row>
    <row r="61" spans="1:89">
      <c r="A61" s="132">
        <v>135271</v>
      </c>
      <c r="B61" s="132">
        <v>8263391</v>
      </c>
      <c r="C61" s="132" t="s">
        <v>92</v>
      </c>
      <c r="D61" s="134">
        <v>1172</v>
      </c>
      <c r="E61" s="134">
        <v>1172</v>
      </c>
      <c r="F61" s="134">
        <v>0</v>
      </c>
      <c r="G61" s="134">
        <v>3833312.693977234</v>
      </c>
      <c r="H61" s="134">
        <v>0</v>
      </c>
      <c r="I61" s="134">
        <v>0</v>
      </c>
      <c r="J61" s="134">
        <v>45444.873400000004</v>
      </c>
      <c r="K61" s="134">
        <v>0</v>
      </c>
      <c r="L61" s="134">
        <v>61902.953400000013</v>
      </c>
      <c r="M61" s="134">
        <v>0</v>
      </c>
      <c r="N61" s="134">
        <v>2040.1689169230765</v>
      </c>
      <c r="O61" s="134">
        <v>1947.4339661538452</v>
      </c>
      <c r="P61" s="134">
        <v>2596.5786215384619</v>
      </c>
      <c r="Q61" s="134">
        <v>947.9572745299148</v>
      </c>
      <c r="R61" s="134">
        <v>504.89028752136772</v>
      </c>
      <c r="S61" s="134">
        <v>659.44853880341907</v>
      </c>
      <c r="T61" s="134">
        <v>0</v>
      </c>
      <c r="U61" s="134">
        <v>0</v>
      </c>
      <c r="V61" s="134">
        <v>0</v>
      </c>
      <c r="W61" s="134">
        <v>0</v>
      </c>
      <c r="X61" s="134">
        <v>0</v>
      </c>
      <c r="Y61" s="134">
        <v>0</v>
      </c>
      <c r="Z61" s="134">
        <v>196044.69206895877</v>
      </c>
      <c r="AA61" s="134">
        <v>0</v>
      </c>
      <c r="AB61" s="134">
        <v>0</v>
      </c>
      <c r="AC61" s="134">
        <v>342747.58712665242</v>
      </c>
      <c r="AD61" s="134">
        <v>0</v>
      </c>
      <c r="AE61" s="134">
        <v>49172.628520000282</v>
      </c>
      <c r="AF61" s="134">
        <v>0</v>
      </c>
      <c r="AG61" s="134">
        <v>121300</v>
      </c>
      <c r="AH61" s="134">
        <v>0</v>
      </c>
      <c r="AI61" s="134">
        <v>0</v>
      </c>
      <c r="AJ61" s="134">
        <v>60650</v>
      </c>
      <c r="AK61" s="134">
        <v>190920</v>
      </c>
      <c r="AL61" s="134">
        <v>0</v>
      </c>
      <c r="AM61" s="134">
        <v>0</v>
      </c>
      <c r="AN61" s="134">
        <v>0</v>
      </c>
      <c r="AO61" s="134">
        <v>0</v>
      </c>
      <c r="AP61" s="134">
        <v>0</v>
      </c>
      <c r="AQ61" s="134">
        <v>0</v>
      </c>
      <c r="AR61" s="134">
        <v>0</v>
      </c>
      <c r="AS61" s="134">
        <v>0</v>
      </c>
      <c r="AT61" s="134">
        <v>3833312.693977234</v>
      </c>
      <c r="AU61" s="134">
        <v>704009.21212108154</v>
      </c>
      <c r="AV61" s="134">
        <v>372870</v>
      </c>
      <c r="AW61" s="134">
        <v>339806.85399107751</v>
      </c>
      <c r="AX61" s="134">
        <v>4910191.9060983155</v>
      </c>
      <c r="AY61" s="134">
        <v>4658621.9060983155</v>
      </c>
      <c r="AZ61" s="134">
        <v>4265</v>
      </c>
      <c r="BA61" s="134">
        <v>4998580</v>
      </c>
      <c r="BB61" s="134">
        <v>339958.09390168451</v>
      </c>
      <c r="BC61" s="134">
        <v>0</v>
      </c>
      <c r="BD61" s="134">
        <v>5250150</v>
      </c>
      <c r="BE61" s="134">
        <v>5250150</v>
      </c>
      <c r="BF61" s="134">
        <v>0</v>
      </c>
      <c r="BG61" s="134">
        <v>5250150</v>
      </c>
      <c r="BH61" s="134">
        <v>4937930</v>
      </c>
      <c r="BI61" s="134">
        <v>4937930</v>
      </c>
      <c r="BJ61" s="134">
        <v>4213.2508532423208</v>
      </c>
      <c r="BK61" s="134">
        <v>4124.0860215053763</v>
      </c>
      <c r="BL61" s="134">
        <v>2.1620507252270531E-2</v>
      </c>
      <c r="BM61" s="134">
        <v>0</v>
      </c>
      <c r="BN61" s="134">
        <v>0</v>
      </c>
      <c r="BO61" s="134">
        <v>5250150</v>
      </c>
      <c r="BP61" s="134">
        <v>4265</v>
      </c>
      <c r="BQ61" s="135" t="s">
        <v>288</v>
      </c>
      <c r="BR61" s="134">
        <v>4479.6501706484642</v>
      </c>
      <c r="BS61" s="134">
        <v>1.7211547081955159E-2</v>
      </c>
      <c r="BT61" s="134">
        <v>-24682.606553999998</v>
      </c>
      <c r="BU61" s="134">
        <v>5225467.3934460003</v>
      </c>
      <c r="BV61" s="134">
        <v>0</v>
      </c>
      <c r="BW61" s="134">
        <v>5225467.3934460003</v>
      </c>
      <c r="BY61" s="132">
        <v>190920</v>
      </c>
      <c r="BZ61" s="134">
        <v>1172</v>
      </c>
      <c r="CA61" s="132">
        <v>0</v>
      </c>
      <c r="CB61" s="132">
        <v>0</v>
      </c>
      <c r="CD61" s="134">
        <f>VLOOKUP(B61,'[3]Schools Block Data'!$B$5:$AX$149,49,0)</f>
        <v>5.2677787532923615E-3</v>
      </c>
      <c r="CH61" s="132" t="s">
        <v>160</v>
      </c>
      <c r="CI61" s="132">
        <v>2020</v>
      </c>
      <c r="CJ61" s="152"/>
      <c r="CK61" s="153"/>
    </row>
    <row r="62" spans="1:89">
      <c r="A62" s="132">
        <v>135272</v>
      </c>
      <c r="B62" s="132">
        <v>8263392</v>
      </c>
      <c r="C62" s="132" t="s">
        <v>174</v>
      </c>
      <c r="D62" s="134">
        <v>628</v>
      </c>
      <c r="E62" s="134">
        <v>628</v>
      </c>
      <c r="F62" s="134">
        <v>0</v>
      </c>
      <c r="G62" s="134">
        <v>2054027.621004866</v>
      </c>
      <c r="H62" s="134">
        <v>0</v>
      </c>
      <c r="I62" s="134">
        <v>0</v>
      </c>
      <c r="J62" s="134">
        <v>15470.595200000014</v>
      </c>
      <c r="K62" s="134">
        <v>0</v>
      </c>
      <c r="L62" s="134">
        <v>22454.992900000001</v>
      </c>
      <c r="M62" s="134">
        <v>0</v>
      </c>
      <c r="N62" s="134">
        <v>2039.9357052631531</v>
      </c>
      <c r="O62" s="134">
        <v>6119.807115789471</v>
      </c>
      <c r="P62" s="134">
        <v>865.4272688995203</v>
      </c>
      <c r="Q62" s="134">
        <v>473.92445677831023</v>
      </c>
      <c r="R62" s="134">
        <v>0</v>
      </c>
      <c r="S62" s="134">
        <v>0</v>
      </c>
      <c r="T62" s="134">
        <v>0</v>
      </c>
      <c r="U62" s="134">
        <v>0</v>
      </c>
      <c r="V62" s="134">
        <v>0</v>
      </c>
      <c r="W62" s="134">
        <v>0</v>
      </c>
      <c r="X62" s="134">
        <v>0</v>
      </c>
      <c r="Y62" s="134">
        <v>0</v>
      </c>
      <c r="Z62" s="134">
        <v>80051.045722676441</v>
      </c>
      <c r="AA62" s="134">
        <v>0</v>
      </c>
      <c r="AB62" s="134">
        <v>0</v>
      </c>
      <c r="AC62" s="134">
        <v>108450.75327542856</v>
      </c>
      <c r="AD62" s="134">
        <v>0</v>
      </c>
      <c r="AE62" s="134">
        <v>0</v>
      </c>
      <c r="AF62" s="134">
        <v>0</v>
      </c>
      <c r="AG62" s="134">
        <v>121300</v>
      </c>
      <c r="AH62" s="134">
        <v>0</v>
      </c>
      <c r="AI62" s="134">
        <v>0</v>
      </c>
      <c r="AJ62" s="134">
        <v>0</v>
      </c>
      <c r="AK62" s="134">
        <v>70692</v>
      </c>
      <c r="AL62" s="134">
        <v>0</v>
      </c>
      <c r="AM62" s="134">
        <v>0</v>
      </c>
      <c r="AN62" s="134">
        <v>0</v>
      </c>
      <c r="AO62" s="134">
        <v>0</v>
      </c>
      <c r="AP62" s="134">
        <v>0</v>
      </c>
      <c r="AQ62" s="134">
        <v>0</v>
      </c>
      <c r="AR62" s="134">
        <v>0</v>
      </c>
      <c r="AS62" s="134">
        <v>0</v>
      </c>
      <c r="AT62" s="134">
        <v>2054027.621004866</v>
      </c>
      <c r="AU62" s="134">
        <v>235926.4816448355</v>
      </c>
      <c r="AV62" s="134">
        <v>191992</v>
      </c>
      <c r="AW62" s="134">
        <v>144992.66904567476</v>
      </c>
      <c r="AX62" s="134">
        <v>2481946.1026497013</v>
      </c>
      <c r="AY62" s="134">
        <v>2411254.1026497013</v>
      </c>
      <c r="AZ62" s="134">
        <v>4265</v>
      </c>
      <c r="BA62" s="134">
        <v>2678420</v>
      </c>
      <c r="BB62" s="134">
        <v>267165.89735029871</v>
      </c>
      <c r="BC62" s="134">
        <v>0</v>
      </c>
      <c r="BD62" s="134">
        <v>2749112</v>
      </c>
      <c r="BE62" s="134">
        <v>2749112</v>
      </c>
      <c r="BF62" s="134">
        <v>0</v>
      </c>
      <c r="BG62" s="134">
        <v>2749112</v>
      </c>
      <c r="BH62" s="134">
        <v>2557120</v>
      </c>
      <c r="BI62" s="134">
        <v>2557120</v>
      </c>
      <c r="BJ62" s="134">
        <v>4071.8471337579617</v>
      </c>
      <c r="BK62" s="134">
        <v>3984.0387722132473</v>
      </c>
      <c r="BL62" s="134">
        <v>2.2040036898520039E-2</v>
      </c>
      <c r="BM62" s="134">
        <v>0</v>
      </c>
      <c r="BN62" s="134">
        <v>0</v>
      </c>
      <c r="BO62" s="134">
        <v>2749112</v>
      </c>
      <c r="BP62" s="134">
        <v>4265</v>
      </c>
      <c r="BQ62" s="135" t="s">
        <v>288</v>
      </c>
      <c r="BR62" s="134">
        <v>4377.5668789808915</v>
      </c>
      <c r="BS62" s="134">
        <v>1.9412988651031915E-2</v>
      </c>
      <c r="BT62" s="134">
        <v>-13225.833546</v>
      </c>
      <c r="BU62" s="134">
        <v>2735886.1664539999</v>
      </c>
      <c r="BV62" s="134">
        <v>0</v>
      </c>
      <c r="BW62" s="134">
        <v>2735886.1664539999</v>
      </c>
      <c r="BY62" s="132">
        <v>70692</v>
      </c>
      <c r="BZ62" s="134">
        <v>628</v>
      </c>
      <c r="CA62" s="132">
        <v>0</v>
      </c>
      <c r="CB62" s="132">
        <v>0</v>
      </c>
      <c r="CD62" s="134">
        <f>VLOOKUP(B62,'[3]Schools Block Data'!$B$5:$AX$149,49,0)</f>
        <v>1.589825119236884E-3</v>
      </c>
      <c r="CH62" s="132" t="s">
        <v>161</v>
      </c>
      <c r="CI62" s="132">
        <v>3003</v>
      </c>
      <c r="CJ62" s="152"/>
      <c r="CK62" s="153"/>
    </row>
    <row r="63" spans="1:89">
      <c r="A63" s="132">
        <v>110517</v>
      </c>
      <c r="B63" s="132">
        <v>8264702</v>
      </c>
      <c r="C63" s="132" t="s">
        <v>188</v>
      </c>
      <c r="D63" s="134">
        <v>1446</v>
      </c>
      <c r="E63" s="134">
        <v>0</v>
      </c>
      <c r="F63" s="134">
        <v>1446</v>
      </c>
      <c r="G63" s="134">
        <v>0</v>
      </c>
      <c r="H63" s="134">
        <v>4044253.0762255895</v>
      </c>
      <c r="I63" s="134">
        <v>2957661.6446136953</v>
      </c>
      <c r="J63" s="134">
        <v>0</v>
      </c>
      <c r="K63" s="134">
        <v>139718.81290000025</v>
      </c>
      <c r="L63" s="134">
        <v>0</v>
      </c>
      <c r="M63" s="134">
        <v>346118.56555000017</v>
      </c>
      <c r="N63" s="134">
        <v>0</v>
      </c>
      <c r="O63" s="134">
        <v>0</v>
      </c>
      <c r="P63" s="134">
        <v>0</v>
      </c>
      <c r="Q63" s="134">
        <v>0</v>
      </c>
      <c r="R63" s="134">
        <v>0</v>
      </c>
      <c r="S63" s="134">
        <v>0</v>
      </c>
      <c r="T63" s="134">
        <v>94270.605713019453</v>
      </c>
      <c r="U63" s="134">
        <v>100250.0732191831</v>
      </c>
      <c r="V63" s="134">
        <v>101125.61971017976</v>
      </c>
      <c r="W63" s="134">
        <v>40841.668668282553</v>
      </c>
      <c r="X63" s="134">
        <v>48309.565209141263</v>
      </c>
      <c r="Y63" s="134">
        <v>19251.722254986093</v>
      </c>
      <c r="Z63" s="134">
        <v>0</v>
      </c>
      <c r="AA63" s="134">
        <v>94493.58225882359</v>
      </c>
      <c r="AB63" s="134">
        <v>0</v>
      </c>
      <c r="AC63" s="134">
        <v>0</v>
      </c>
      <c r="AD63" s="134">
        <v>619579.04811644182</v>
      </c>
      <c r="AE63" s="134">
        <v>0</v>
      </c>
      <c r="AF63" s="134">
        <v>0</v>
      </c>
      <c r="AG63" s="134">
        <v>121300</v>
      </c>
      <c r="AH63" s="134">
        <v>0</v>
      </c>
      <c r="AI63" s="134">
        <v>0</v>
      </c>
      <c r="AJ63" s="134">
        <v>0</v>
      </c>
      <c r="AK63" s="134">
        <v>52632</v>
      </c>
      <c r="AL63" s="134">
        <v>0</v>
      </c>
      <c r="AM63" s="134">
        <v>0</v>
      </c>
      <c r="AN63" s="134">
        <v>0</v>
      </c>
      <c r="AO63" s="134">
        <v>0</v>
      </c>
      <c r="AP63" s="134">
        <v>0</v>
      </c>
      <c r="AQ63" s="134">
        <v>0</v>
      </c>
      <c r="AR63" s="134">
        <v>0</v>
      </c>
      <c r="AS63" s="134">
        <v>0</v>
      </c>
      <c r="AT63" s="134">
        <v>7001914.7208392844</v>
      </c>
      <c r="AU63" s="134">
        <v>1603959.2636000579</v>
      </c>
      <c r="AV63" s="134">
        <v>173932</v>
      </c>
      <c r="AW63" s="134">
        <v>924126.5745587711</v>
      </c>
      <c r="AX63" s="134">
        <v>8779805.9844393432</v>
      </c>
      <c r="AY63" s="134">
        <v>8727173.9844393432</v>
      </c>
      <c r="AZ63" s="134">
        <v>5525</v>
      </c>
      <c r="BA63" s="134">
        <v>7989150</v>
      </c>
      <c r="BB63" s="134">
        <v>0</v>
      </c>
      <c r="BC63" s="134">
        <v>0</v>
      </c>
      <c r="BD63" s="134">
        <v>8779805.9844393432</v>
      </c>
      <c r="BE63" s="134">
        <v>0</v>
      </c>
      <c r="BF63" s="134">
        <v>8779805.9844393414</v>
      </c>
      <c r="BG63" s="134">
        <v>8041782</v>
      </c>
      <c r="BH63" s="134">
        <v>7867850</v>
      </c>
      <c r="BI63" s="134">
        <v>8605873.9844393432</v>
      </c>
      <c r="BJ63" s="134">
        <v>5951.5034470534874</v>
      </c>
      <c r="BK63" s="134">
        <v>5831.3551255927478</v>
      </c>
      <c r="BL63" s="134">
        <v>2.0603842309899929E-2</v>
      </c>
      <c r="BM63" s="134">
        <v>0</v>
      </c>
      <c r="BN63" s="134">
        <v>0</v>
      </c>
      <c r="BO63" s="134">
        <v>8779805.9844393432</v>
      </c>
      <c r="BP63" s="134">
        <v>6035.3900307326021</v>
      </c>
      <c r="BQ63" s="135" t="s">
        <v>288</v>
      </c>
      <c r="BR63" s="134">
        <v>6071.7883709815651</v>
      </c>
      <c r="BS63" s="134">
        <v>2.0014921211845893E-2</v>
      </c>
      <c r="BT63" s="134">
        <v>0</v>
      </c>
      <c r="BU63" s="134">
        <v>8779805.9844393432</v>
      </c>
      <c r="BV63" s="134">
        <v>0</v>
      </c>
      <c r="BW63" s="134">
        <v>8779805.9844393432</v>
      </c>
      <c r="BY63" s="132">
        <v>52632</v>
      </c>
      <c r="BZ63" s="134">
        <v>0</v>
      </c>
      <c r="CA63" s="132">
        <v>877</v>
      </c>
      <c r="CB63" s="132">
        <v>569</v>
      </c>
      <c r="CD63" s="134">
        <f>VLOOKUP(B63,'[3]Schools Block Data'!$B$5:$AX$149,49,0)</f>
        <v>7.6923076923076927E-3</v>
      </c>
      <c r="CH63" s="132" t="s">
        <v>162</v>
      </c>
      <c r="CI63" s="132">
        <v>3390</v>
      </c>
      <c r="CJ63" s="152"/>
      <c r="CK63" s="153"/>
    </row>
    <row r="64" spans="1:89">
      <c r="A64" s="132">
        <v>110532</v>
      </c>
      <c r="B64" s="132">
        <v>8265406</v>
      </c>
      <c r="C64" s="132" t="s">
        <v>197</v>
      </c>
      <c r="D64" s="134">
        <v>1044</v>
      </c>
      <c r="E64" s="134">
        <v>0</v>
      </c>
      <c r="F64" s="134">
        <v>1044</v>
      </c>
      <c r="G64" s="134">
        <v>0</v>
      </c>
      <c r="H64" s="134">
        <v>2932890.486293586</v>
      </c>
      <c r="I64" s="134">
        <v>2120783.7451711558</v>
      </c>
      <c r="J64" s="134">
        <v>0</v>
      </c>
      <c r="K64" s="134">
        <v>132466.97139999975</v>
      </c>
      <c r="L64" s="134">
        <v>0</v>
      </c>
      <c r="M64" s="134">
        <v>288283.84380000009</v>
      </c>
      <c r="N64" s="134">
        <v>0</v>
      </c>
      <c r="O64" s="134">
        <v>0</v>
      </c>
      <c r="P64" s="134">
        <v>0</v>
      </c>
      <c r="Q64" s="134">
        <v>0</v>
      </c>
      <c r="R64" s="134">
        <v>0</v>
      </c>
      <c r="S64" s="134">
        <v>0</v>
      </c>
      <c r="T64" s="134">
        <v>19128.016509788878</v>
      </c>
      <c r="U64" s="134">
        <v>48618.759636276227</v>
      </c>
      <c r="V64" s="134">
        <v>9198.1437149712128</v>
      </c>
      <c r="W64" s="134">
        <v>123260.27880230345</v>
      </c>
      <c r="X64" s="134">
        <v>2164.2691094049915</v>
      </c>
      <c r="Y64" s="134">
        <v>3668.9514426103638</v>
      </c>
      <c r="Z64" s="134">
        <v>0</v>
      </c>
      <c r="AA64" s="134">
        <v>25180.862400000016</v>
      </c>
      <c r="AB64" s="134">
        <v>0</v>
      </c>
      <c r="AC64" s="134">
        <v>0</v>
      </c>
      <c r="AD64" s="134">
        <v>401280.00648863526</v>
      </c>
      <c r="AE64" s="134">
        <v>0</v>
      </c>
      <c r="AF64" s="134">
        <v>0</v>
      </c>
      <c r="AG64" s="134">
        <v>121300</v>
      </c>
      <c r="AH64" s="134">
        <v>0</v>
      </c>
      <c r="AI64" s="134">
        <v>0</v>
      </c>
      <c r="AJ64" s="134">
        <v>0</v>
      </c>
      <c r="AK64" s="134">
        <v>44634</v>
      </c>
      <c r="AL64" s="134">
        <v>0</v>
      </c>
      <c r="AM64" s="134">
        <v>0</v>
      </c>
      <c r="AN64" s="134">
        <v>0</v>
      </c>
      <c r="AO64" s="134">
        <v>0</v>
      </c>
      <c r="AP64" s="134">
        <v>0</v>
      </c>
      <c r="AQ64" s="134">
        <v>0</v>
      </c>
      <c r="AR64" s="134">
        <v>0</v>
      </c>
      <c r="AS64" s="134">
        <v>0</v>
      </c>
      <c r="AT64" s="134">
        <v>5053674.2314647418</v>
      </c>
      <c r="AU64" s="134">
        <v>1053250.1033039901</v>
      </c>
      <c r="AV64" s="134">
        <v>165934</v>
      </c>
      <c r="AW64" s="134">
        <v>620755.96527424874</v>
      </c>
      <c r="AX64" s="134">
        <v>6272858.3347687321</v>
      </c>
      <c r="AY64" s="134">
        <v>6228224.3347687321</v>
      </c>
      <c r="AZ64" s="134">
        <v>5525</v>
      </c>
      <c r="BA64" s="134">
        <v>5768100</v>
      </c>
      <c r="BB64" s="134">
        <v>0</v>
      </c>
      <c r="BC64" s="134">
        <v>0</v>
      </c>
      <c r="BD64" s="134">
        <v>6272858.3347687321</v>
      </c>
      <c r="BE64" s="134">
        <v>0</v>
      </c>
      <c r="BF64" s="134">
        <v>6272858.3347687321</v>
      </c>
      <c r="BG64" s="134">
        <v>5812734</v>
      </c>
      <c r="BH64" s="134">
        <v>5646800</v>
      </c>
      <c r="BI64" s="134">
        <v>6106924.3347687321</v>
      </c>
      <c r="BJ64" s="134">
        <v>5849.544381962387</v>
      </c>
      <c r="BK64" s="134">
        <v>5650.3162254059225</v>
      </c>
      <c r="BL64" s="134">
        <v>3.5259647178800473E-2</v>
      </c>
      <c r="BM64" s="134">
        <v>0</v>
      </c>
      <c r="BN64" s="134">
        <v>0</v>
      </c>
      <c r="BO64" s="134">
        <v>6272858.3347687321</v>
      </c>
      <c r="BP64" s="134">
        <v>5965.7321214259882</v>
      </c>
      <c r="BQ64" s="135" t="s">
        <v>288</v>
      </c>
      <c r="BR64" s="134">
        <v>6008.4849949892068</v>
      </c>
      <c r="BS64" s="134">
        <v>3.4376037207414001E-2</v>
      </c>
      <c r="BT64" s="134">
        <v>0</v>
      </c>
      <c r="BU64" s="134">
        <v>6272858.3347687321</v>
      </c>
      <c r="BV64" s="134">
        <v>0</v>
      </c>
      <c r="BW64" s="134">
        <v>6272858.3347687321</v>
      </c>
      <c r="BY64" s="132">
        <v>44634</v>
      </c>
      <c r="BZ64" s="134">
        <v>0</v>
      </c>
      <c r="CA64" s="132">
        <v>636</v>
      </c>
      <c r="CB64" s="132">
        <v>408</v>
      </c>
      <c r="CD64" s="134">
        <f>VLOOKUP(B64,'[3]Schools Block Data'!$B$5:$AX$149,49,0)</f>
        <v>9.5328884652049568E-4</v>
      </c>
      <c r="CH64" s="132" t="s">
        <v>163</v>
      </c>
      <c r="CI64" s="132">
        <v>3004</v>
      </c>
      <c r="CJ64" s="152"/>
      <c r="CK64" s="153"/>
    </row>
    <row r="65" spans="1:89">
      <c r="A65" s="132">
        <v>143265</v>
      </c>
      <c r="B65" s="132">
        <v>8262003</v>
      </c>
      <c r="C65" s="132" t="s">
        <v>108</v>
      </c>
      <c r="D65" s="134">
        <v>404</v>
      </c>
      <c r="E65" s="134">
        <v>404</v>
      </c>
      <c r="F65" s="134">
        <v>0</v>
      </c>
      <c r="G65" s="134">
        <v>1321380.826251538</v>
      </c>
      <c r="H65" s="134">
        <v>0</v>
      </c>
      <c r="I65" s="134">
        <v>0</v>
      </c>
      <c r="J65" s="134">
        <v>55597.451500000068</v>
      </c>
      <c r="K65" s="134">
        <v>0</v>
      </c>
      <c r="L65" s="134">
        <v>74040.787400000016</v>
      </c>
      <c r="M65" s="134">
        <v>0</v>
      </c>
      <c r="N65" s="134">
        <v>22177.262800000037</v>
      </c>
      <c r="O65" s="134">
        <v>38049.023699999991</v>
      </c>
      <c r="P65" s="134">
        <v>3888.2214000000035</v>
      </c>
      <c r="Q65" s="134">
        <v>946.33959999999979</v>
      </c>
      <c r="R65" s="134">
        <v>3528.2008999999944</v>
      </c>
      <c r="S65" s="134">
        <v>2633.2927999999993</v>
      </c>
      <c r="T65" s="134">
        <v>0</v>
      </c>
      <c r="U65" s="134">
        <v>0</v>
      </c>
      <c r="V65" s="134">
        <v>0</v>
      </c>
      <c r="W65" s="134">
        <v>0</v>
      </c>
      <c r="X65" s="134">
        <v>0</v>
      </c>
      <c r="Y65" s="134">
        <v>0</v>
      </c>
      <c r="Z65" s="134">
        <v>20796.135993714292</v>
      </c>
      <c r="AA65" s="134">
        <v>0</v>
      </c>
      <c r="AB65" s="134">
        <v>0</v>
      </c>
      <c r="AC65" s="134">
        <v>153684.05485090907</v>
      </c>
      <c r="AD65" s="134">
        <v>0</v>
      </c>
      <c r="AE65" s="134">
        <v>14043.885389999985</v>
      </c>
      <c r="AF65" s="134">
        <v>0</v>
      </c>
      <c r="AG65" s="134">
        <v>121300</v>
      </c>
      <c r="AH65" s="134">
        <v>0</v>
      </c>
      <c r="AI65" s="134">
        <v>0</v>
      </c>
      <c r="AJ65" s="134">
        <v>0</v>
      </c>
      <c r="AK65" s="134">
        <v>6297.5999999999985</v>
      </c>
      <c r="AL65" s="134">
        <v>0</v>
      </c>
      <c r="AM65" s="134">
        <v>0</v>
      </c>
      <c r="AN65" s="134">
        <v>0</v>
      </c>
      <c r="AO65" s="134">
        <v>0</v>
      </c>
      <c r="AP65" s="134">
        <v>0</v>
      </c>
      <c r="AQ65" s="134">
        <v>0</v>
      </c>
      <c r="AR65" s="134">
        <v>0</v>
      </c>
      <c r="AS65" s="134">
        <v>0</v>
      </c>
      <c r="AT65" s="134">
        <v>1321380.826251538</v>
      </c>
      <c r="AU65" s="134">
        <v>389384.65633462352</v>
      </c>
      <c r="AV65" s="134">
        <v>127597.6</v>
      </c>
      <c r="AW65" s="134">
        <v>183064.4401499888</v>
      </c>
      <c r="AX65" s="134">
        <v>1838363.0825861616</v>
      </c>
      <c r="AY65" s="134">
        <v>1832065.4825861615</v>
      </c>
      <c r="AZ65" s="134">
        <v>4265</v>
      </c>
      <c r="BA65" s="134">
        <v>1723060</v>
      </c>
      <c r="BB65" s="134">
        <v>0</v>
      </c>
      <c r="BC65" s="134">
        <v>0</v>
      </c>
      <c r="BD65" s="134">
        <v>1838363.0825861616</v>
      </c>
      <c r="BE65" s="134">
        <v>1838363.0825861616</v>
      </c>
      <c r="BF65" s="134">
        <v>0</v>
      </c>
      <c r="BG65" s="134">
        <v>1729357.6</v>
      </c>
      <c r="BH65" s="134">
        <v>1601760</v>
      </c>
      <c r="BI65" s="134">
        <v>1710765.4825861615</v>
      </c>
      <c r="BJ65" s="134">
        <v>4234.5680262033702</v>
      </c>
      <c r="BK65" s="134">
        <v>4049.9816924433248</v>
      </c>
      <c r="BL65" s="134">
        <v>4.5577078559257821E-2</v>
      </c>
      <c r="BM65" s="134">
        <v>0</v>
      </c>
      <c r="BN65" s="134">
        <v>0</v>
      </c>
      <c r="BO65" s="134">
        <v>1838363.0825861616</v>
      </c>
      <c r="BP65" s="134">
        <v>4534.8155509558455</v>
      </c>
      <c r="BQ65" s="135" t="s">
        <v>288</v>
      </c>
      <c r="BR65" s="134">
        <v>4550.4036697677266</v>
      </c>
      <c r="BS65" s="134">
        <v>2.6210969331444067E-2</v>
      </c>
      <c r="BT65" s="134">
        <v>0</v>
      </c>
      <c r="BU65" s="134">
        <v>1838363.0825861616</v>
      </c>
      <c r="BV65" s="134">
        <v>0</v>
      </c>
      <c r="BW65" s="134">
        <v>1838363.0825861616</v>
      </c>
      <c r="BY65" s="132">
        <v>31226.54</v>
      </c>
      <c r="BZ65" s="134">
        <v>404</v>
      </c>
      <c r="CA65" s="132">
        <v>0</v>
      </c>
      <c r="CB65" s="132">
        <v>0</v>
      </c>
      <c r="CD65" s="134">
        <f>VLOOKUP(B65,'[3]Schools Block Data'!$B$5:$AX$149,49,0)</f>
        <v>5.0251256281407036E-3</v>
      </c>
      <c r="CH65" s="132" t="s">
        <v>164</v>
      </c>
      <c r="CI65" s="132">
        <v>4703</v>
      </c>
      <c r="CJ65" s="152"/>
      <c r="CK65" s="153"/>
    </row>
    <row r="66" spans="1:89">
      <c r="A66" s="132">
        <v>145043</v>
      </c>
      <c r="B66" s="132">
        <v>8262004</v>
      </c>
      <c r="C66" s="132" t="s">
        <v>145</v>
      </c>
      <c r="D66" s="134">
        <v>466</v>
      </c>
      <c r="E66" s="134">
        <v>466</v>
      </c>
      <c r="F66" s="134">
        <v>0</v>
      </c>
      <c r="G66" s="134">
        <v>1524166.9926564768</v>
      </c>
      <c r="H66" s="134">
        <v>0</v>
      </c>
      <c r="I66" s="134">
        <v>0</v>
      </c>
      <c r="J66" s="134">
        <v>63816.205199999946</v>
      </c>
      <c r="K66" s="134">
        <v>0</v>
      </c>
      <c r="L66" s="134">
        <v>84964.837999999945</v>
      </c>
      <c r="M66" s="134">
        <v>0</v>
      </c>
      <c r="N66" s="134">
        <v>36521.263238095198</v>
      </c>
      <c r="O66" s="134">
        <v>20169.697651948074</v>
      </c>
      <c r="P66" s="134">
        <v>33989.67567272731</v>
      </c>
      <c r="Q66" s="134">
        <v>2386.332541125536</v>
      </c>
      <c r="R66" s="134">
        <v>1525.1777545454534</v>
      </c>
      <c r="S66" s="134">
        <v>0</v>
      </c>
      <c r="T66" s="134">
        <v>0</v>
      </c>
      <c r="U66" s="134">
        <v>0</v>
      </c>
      <c r="V66" s="134">
        <v>0</v>
      </c>
      <c r="W66" s="134">
        <v>0</v>
      </c>
      <c r="X66" s="134">
        <v>0</v>
      </c>
      <c r="Y66" s="134">
        <v>0</v>
      </c>
      <c r="Z66" s="134">
        <v>86230.610883254616</v>
      </c>
      <c r="AA66" s="134">
        <v>0</v>
      </c>
      <c r="AB66" s="134">
        <v>0</v>
      </c>
      <c r="AC66" s="134">
        <v>207063.42733012655</v>
      </c>
      <c r="AD66" s="134">
        <v>0</v>
      </c>
      <c r="AE66" s="134">
        <v>28582.541810000122</v>
      </c>
      <c r="AF66" s="134">
        <v>0</v>
      </c>
      <c r="AG66" s="134">
        <v>121300</v>
      </c>
      <c r="AH66" s="134">
        <v>0</v>
      </c>
      <c r="AI66" s="134">
        <v>0</v>
      </c>
      <c r="AJ66" s="134">
        <v>0</v>
      </c>
      <c r="AK66" s="134">
        <v>21401.599999999999</v>
      </c>
      <c r="AL66" s="134">
        <v>0</v>
      </c>
      <c r="AM66" s="134">
        <v>0</v>
      </c>
      <c r="AN66" s="134">
        <v>0</v>
      </c>
      <c r="AO66" s="134">
        <v>0</v>
      </c>
      <c r="AP66" s="134">
        <v>0</v>
      </c>
      <c r="AQ66" s="134">
        <v>0</v>
      </c>
      <c r="AR66" s="134">
        <v>0</v>
      </c>
      <c r="AS66" s="134">
        <v>0</v>
      </c>
      <c r="AT66" s="134">
        <v>1524166.9926564768</v>
      </c>
      <c r="AU66" s="134">
        <v>565249.77008182276</v>
      </c>
      <c r="AV66" s="134">
        <v>142701.6</v>
      </c>
      <c r="AW66" s="134">
        <v>230609.16527771723</v>
      </c>
      <c r="AX66" s="134">
        <v>2232118.3627382996</v>
      </c>
      <c r="AY66" s="134">
        <v>2210716.7627382996</v>
      </c>
      <c r="AZ66" s="134">
        <v>4265</v>
      </c>
      <c r="BA66" s="134">
        <v>1987490</v>
      </c>
      <c r="BB66" s="134">
        <v>0</v>
      </c>
      <c r="BC66" s="134">
        <v>0</v>
      </c>
      <c r="BD66" s="134">
        <v>2232118.3627382996</v>
      </c>
      <c r="BE66" s="134">
        <v>2232118.3627382996</v>
      </c>
      <c r="BF66" s="134">
        <v>0</v>
      </c>
      <c r="BG66" s="134">
        <v>2008891.6</v>
      </c>
      <c r="BH66" s="134">
        <v>1866190</v>
      </c>
      <c r="BI66" s="134">
        <v>2089416.7627382996</v>
      </c>
      <c r="BJ66" s="134">
        <v>4483.7269586658786</v>
      </c>
      <c r="BK66" s="134">
        <v>4372.6062707566471</v>
      </c>
      <c r="BL66" s="134">
        <v>2.541291875566077E-2</v>
      </c>
      <c r="BM66" s="134">
        <v>0</v>
      </c>
      <c r="BN66" s="134">
        <v>0</v>
      </c>
      <c r="BO66" s="134">
        <v>2232118.3627382996</v>
      </c>
      <c r="BP66" s="134">
        <v>4744.0273878504286</v>
      </c>
      <c r="BQ66" s="135" t="s">
        <v>288</v>
      </c>
      <c r="BR66" s="134">
        <v>4789.9535681079387</v>
      </c>
      <c r="BS66" s="134">
        <v>2.7438015660804949E-2</v>
      </c>
      <c r="BT66" s="134">
        <v>0</v>
      </c>
      <c r="BU66" s="134">
        <v>2232118.3627382996</v>
      </c>
      <c r="BV66" s="134">
        <v>0</v>
      </c>
      <c r="BW66" s="134">
        <v>2232118.3627382996</v>
      </c>
      <c r="BY66" s="132">
        <v>20231.400000000001</v>
      </c>
      <c r="BZ66" s="134">
        <v>466</v>
      </c>
      <c r="CA66" s="132">
        <v>0</v>
      </c>
      <c r="CB66" s="132">
        <v>0</v>
      </c>
      <c r="CD66" s="134">
        <f>VLOOKUP(B66,'[3]Schools Block Data'!$B$5:$AX$149,49,0)</f>
        <v>4.11522633744856E-3</v>
      </c>
      <c r="CH66" s="132" t="s">
        <v>165</v>
      </c>
      <c r="CI66" s="132">
        <v>2062</v>
      </c>
      <c r="CJ66" s="152"/>
      <c r="CK66" s="153"/>
    </row>
    <row r="67" spans="1:89">
      <c r="A67" s="132">
        <v>144137</v>
      </c>
      <c r="B67" s="132">
        <v>8262008</v>
      </c>
      <c r="C67" s="132" t="s">
        <v>157</v>
      </c>
      <c r="D67" s="134">
        <v>419</v>
      </c>
      <c r="E67" s="134">
        <v>419</v>
      </c>
      <c r="F67" s="134">
        <v>0</v>
      </c>
      <c r="G67" s="134">
        <v>1370441.9955430555</v>
      </c>
      <c r="H67" s="134">
        <v>0</v>
      </c>
      <c r="I67" s="134">
        <v>0</v>
      </c>
      <c r="J67" s="134">
        <v>23689.348899999997</v>
      </c>
      <c r="K67" s="134">
        <v>0</v>
      </c>
      <c r="L67" s="134">
        <v>30951.476699999876</v>
      </c>
      <c r="M67" s="134">
        <v>0</v>
      </c>
      <c r="N67" s="134">
        <v>1810.3888000000015</v>
      </c>
      <c r="O67" s="134">
        <v>2777.3010000000054</v>
      </c>
      <c r="P67" s="134">
        <v>1296.0738000000006</v>
      </c>
      <c r="Q67" s="134">
        <v>0</v>
      </c>
      <c r="R67" s="134">
        <v>504.02870000000098</v>
      </c>
      <c r="S67" s="134">
        <v>0</v>
      </c>
      <c r="T67" s="134">
        <v>0</v>
      </c>
      <c r="U67" s="134">
        <v>0</v>
      </c>
      <c r="V67" s="134">
        <v>0</v>
      </c>
      <c r="W67" s="134">
        <v>0</v>
      </c>
      <c r="X67" s="134">
        <v>0</v>
      </c>
      <c r="Y67" s="134">
        <v>0</v>
      </c>
      <c r="Z67" s="134">
        <v>40010.58905637404</v>
      </c>
      <c r="AA67" s="134">
        <v>0</v>
      </c>
      <c r="AB67" s="134">
        <v>0</v>
      </c>
      <c r="AC67" s="134">
        <v>123510.77595619597</v>
      </c>
      <c r="AD67" s="134">
        <v>0</v>
      </c>
      <c r="AE67" s="134">
        <v>0</v>
      </c>
      <c r="AF67" s="134">
        <v>0</v>
      </c>
      <c r="AG67" s="134">
        <v>121300</v>
      </c>
      <c r="AH67" s="134">
        <v>0</v>
      </c>
      <c r="AI67" s="134">
        <v>0</v>
      </c>
      <c r="AJ67" s="134">
        <v>0</v>
      </c>
      <c r="AK67" s="134">
        <v>4684.8</v>
      </c>
      <c r="AL67" s="134">
        <v>0</v>
      </c>
      <c r="AM67" s="134">
        <v>0</v>
      </c>
      <c r="AN67" s="134">
        <v>0</v>
      </c>
      <c r="AO67" s="134">
        <v>0</v>
      </c>
      <c r="AP67" s="134">
        <v>0</v>
      </c>
      <c r="AQ67" s="134">
        <v>0</v>
      </c>
      <c r="AR67" s="134">
        <v>0</v>
      </c>
      <c r="AS67" s="134">
        <v>0</v>
      </c>
      <c r="AT67" s="134">
        <v>1370441.9955430555</v>
      </c>
      <c r="AU67" s="134">
        <v>224549.98291256989</v>
      </c>
      <c r="AV67" s="134">
        <v>125984.8</v>
      </c>
      <c r="AW67" s="134">
        <v>126670.41617613431</v>
      </c>
      <c r="AX67" s="134">
        <v>1720976.7784556255</v>
      </c>
      <c r="AY67" s="134">
        <v>1716291.9784556255</v>
      </c>
      <c r="AZ67" s="134">
        <v>4265</v>
      </c>
      <c r="BA67" s="134">
        <v>1787035</v>
      </c>
      <c r="BB67" s="134">
        <v>70743.021544374526</v>
      </c>
      <c r="BC67" s="134">
        <v>0</v>
      </c>
      <c r="BD67" s="134">
        <v>1791719.8</v>
      </c>
      <c r="BE67" s="134">
        <v>1791719.7999999998</v>
      </c>
      <c r="BF67" s="134">
        <v>0</v>
      </c>
      <c r="BG67" s="134">
        <v>1791719.8</v>
      </c>
      <c r="BH67" s="134">
        <v>1665735</v>
      </c>
      <c r="BI67" s="134">
        <v>1665735</v>
      </c>
      <c r="BJ67" s="134">
        <v>3975.5011933174223</v>
      </c>
      <c r="BK67" s="134">
        <v>3891.8764845605701</v>
      </c>
      <c r="BL67" s="134">
        <v>2.1486989396657136E-2</v>
      </c>
      <c r="BM67" s="134">
        <v>0</v>
      </c>
      <c r="BN67" s="134">
        <v>0</v>
      </c>
      <c r="BO67" s="134">
        <v>1791719.8</v>
      </c>
      <c r="BP67" s="134">
        <v>4265</v>
      </c>
      <c r="BQ67" s="135" t="s">
        <v>288</v>
      </c>
      <c r="BR67" s="134">
        <v>4276.1809069212413</v>
      </c>
      <c r="BS67" s="134">
        <v>2.0516052395941342E-2</v>
      </c>
      <c r="BT67" s="134">
        <v>0</v>
      </c>
      <c r="BU67" s="134">
        <v>1791719.8</v>
      </c>
      <c r="BV67" s="134">
        <v>0</v>
      </c>
      <c r="BW67" s="134">
        <v>1791719.8</v>
      </c>
      <c r="BY67" s="132">
        <v>4300.2</v>
      </c>
      <c r="BZ67" s="134">
        <v>419</v>
      </c>
      <c r="CA67" s="132">
        <v>0</v>
      </c>
      <c r="CB67" s="132">
        <v>0</v>
      </c>
      <c r="CD67" s="134">
        <f>VLOOKUP(B67,'[3]Schools Block Data'!$B$5:$AX$149,49,0)</f>
        <v>0</v>
      </c>
      <c r="CH67" s="132" t="s">
        <v>166</v>
      </c>
      <c r="CI67" s="132">
        <v>2082</v>
      </c>
      <c r="CJ67" s="152"/>
      <c r="CK67" s="153"/>
    </row>
    <row r="68" spans="1:89">
      <c r="A68" s="132">
        <v>140734</v>
      </c>
      <c r="B68" s="132">
        <v>8262016</v>
      </c>
      <c r="C68" s="132" t="s">
        <v>156</v>
      </c>
      <c r="D68" s="134">
        <v>630</v>
      </c>
      <c r="E68" s="134">
        <v>630</v>
      </c>
      <c r="F68" s="134">
        <v>0</v>
      </c>
      <c r="G68" s="134">
        <v>2060569.1102437349</v>
      </c>
      <c r="H68" s="134">
        <v>0</v>
      </c>
      <c r="I68" s="134">
        <v>0</v>
      </c>
      <c r="J68" s="134">
        <v>21755.524499999989</v>
      </c>
      <c r="K68" s="134">
        <v>0</v>
      </c>
      <c r="L68" s="134">
        <v>31558.368399999985</v>
      </c>
      <c r="M68" s="134">
        <v>0</v>
      </c>
      <c r="N68" s="134">
        <v>1813.2670015898293</v>
      </c>
      <c r="O68" s="134">
        <v>5007.089561208265</v>
      </c>
      <c r="P68" s="134">
        <v>1298.1343306836241</v>
      </c>
      <c r="Q68" s="134">
        <v>0</v>
      </c>
      <c r="R68" s="134">
        <v>0</v>
      </c>
      <c r="S68" s="134">
        <v>0</v>
      </c>
      <c r="T68" s="134">
        <v>0</v>
      </c>
      <c r="U68" s="134">
        <v>0</v>
      </c>
      <c r="V68" s="134">
        <v>0</v>
      </c>
      <c r="W68" s="134">
        <v>0</v>
      </c>
      <c r="X68" s="134">
        <v>0</v>
      </c>
      <c r="Y68" s="134">
        <v>0</v>
      </c>
      <c r="Z68" s="134">
        <v>54243.088666666612</v>
      </c>
      <c r="AA68" s="134">
        <v>0</v>
      </c>
      <c r="AB68" s="134">
        <v>0</v>
      </c>
      <c r="AC68" s="134">
        <v>112765.81265589353</v>
      </c>
      <c r="AD68" s="134">
        <v>0</v>
      </c>
      <c r="AE68" s="134">
        <v>0</v>
      </c>
      <c r="AF68" s="134">
        <v>0</v>
      </c>
      <c r="AG68" s="134">
        <v>121300</v>
      </c>
      <c r="AH68" s="134">
        <v>0</v>
      </c>
      <c r="AI68" s="134">
        <v>0</v>
      </c>
      <c r="AJ68" s="134">
        <v>0</v>
      </c>
      <c r="AK68" s="134">
        <v>15564.8</v>
      </c>
      <c r="AL68" s="134">
        <v>0</v>
      </c>
      <c r="AM68" s="134">
        <v>0</v>
      </c>
      <c r="AN68" s="134">
        <v>0</v>
      </c>
      <c r="AO68" s="134">
        <v>0</v>
      </c>
      <c r="AP68" s="134">
        <v>0</v>
      </c>
      <c r="AQ68" s="134">
        <v>0</v>
      </c>
      <c r="AR68" s="134">
        <v>0</v>
      </c>
      <c r="AS68" s="134">
        <v>0</v>
      </c>
      <c r="AT68" s="134">
        <v>2060569.1102437349</v>
      </c>
      <c r="AU68" s="134">
        <v>228441.28511604184</v>
      </c>
      <c r="AV68" s="134">
        <v>136864.79999999999</v>
      </c>
      <c r="AW68" s="134">
        <v>149738.79584008612</v>
      </c>
      <c r="AX68" s="134">
        <v>2425875.1953597767</v>
      </c>
      <c r="AY68" s="134">
        <v>2410310.3953597769</v>
      </c>
      <c r="AZ68" s="134">
        <v>4265</v>
      </c>
      <c r="BA68" s="134">
        <v>2686950</v>
      </c>
      <c r="BB68" s="134">
        <v>276639.60464022309</v>
      </c>
      <c r="BC68" s="134">
        <v>0</v>
      </c>
      <c r="BD68" s="134">
        <v>2702514.8</v>
      </c>
      <c r="BE68" s="134">
        <v>2702514.8</v>
      </c>
      <c r="BF68" s="134">
        <v>0</v>
      </c>
      <c r="BG68" s="134">
        <v>2702514.8</v>
      </c>
      <c r="BH68" s="134">
        <v>2565650</v>
      </c>
      <c r="BI68" s="134">
        <v>2565650</v>
      </c>
      <c r="BJ68" s="134">
        <v>4072.4603174603176</v>
      </c>
      <c r="BK68" s="134">
        <v>3986.8471337579617</v>
      </c>
      <c r="BL68" s="134">
        <v>2.1473906781486685E-2</v>
      </c>
      <c r="BM68" s="134">
        <v>0</v>
      </c>
      <c r="BN68" s="134">
        <v>0</v>
      </c>
      <c r="BO68" s="134">
        <v>2702514.8</v>
      </c>
      <c r="BP68" s="134">
        <v>4265</v>
      </c>
      <c r="BQ68" s="135" t="s">
        <v>288</v>
      </c>
      <c r="BR68" s="134">
        <v>4289.7060317460318</v>
      </c>
      <c r="BS68" s="134">
        <v>2.0525474857463033E-2</v>
      </c>
      <c r="BT68" s="134">
        <v>0</v>
      </c>
      <c r="BU68" s="134">
        <v>2702514.8</v>
      </c>
      <c r="BV68" s="134">
        <v>0</v>
      </c>
      <c r="BW68" s="134">
        <v>2702514.8</v>
      </c>
      <c r="BY68" s="132">
        <v>14713.2</v>
      </c>
      <c r="BZ68" s="134">
        <v>630</v>
      </c>
      <c r="CA68" s="132">
        <v>0</v>
      </c>
      <c r="CB68" s="132">
        <v>0</v>
      </c>
      <c r="CD68" s="134">
        <f>VLOOKUP(B68,'[3]Schools Block Data'!$B$5:$AX$149,49,0)</f>
        <v>0</v>
      </c>
      <c r="CH68" s="132" t="s">
        <v>167</v>
      </c>
      <c r="CI68" s="132">
        <v>2281</v>
      </c>
      <c r="CJ68" s="152"/>
      <c r="CK68" s="153"/>
    </row>
    <row r="69" spans="1:89">
      <c r="A69" s="132">
        <v>138440</v>
      </c>
      <c r="B69" s="132">
        <v>8262018</v>
      </c>
      <c r="C69" s="132" t="s">
        <v>106</v>
      </c>
      <c r="D69" s="134">
        <v>205</v>
      </c>
      <c r="E69" s="134">
        <v>205</v>
      </c>
      <c r="F69" s="134">
        <v>0</v>
      </c>
      <c r="G69" s="134">
        <v>670502.6469840724</v>
      </c>
      <c r="H69" s="134">
        <v>0</v>
      </c>
      <c r="I69" s="134">
        <v>0</v>
      </c>
      <c r="J69" s="134">
        <v>45444.873400000033</v>
      </c>
      <c r="K69" s="134">
        <v>0</v>
      </c>
      <c r="L69" s="134">
        <v>59475.38660000002</v>
      </c>
      <c r="M69" s="134">
        <v>0</v>
      </c>
      <c r="N69" s="134">
        <v>14483.110400000021</v>
      </c>
      <c r="O69" s="134">
        <v>833.19029999999907</v>
      </c>
      <c r="P69" s="134">
        <v>5616.3198000000029</v>
      </c>
      <c r="Q69" s="134">
        <v>39746.26320000003</v>
      </c>
      <c r="R69" s="134">
        <v>12096.688799999967</v>
      </c>
      <c r="S69" s="134">
        <v>0</v>
      </c>
      <c r="T69" s="134">
        <v>0</v>
      </c>
      <c r="U69" s="134">
        <v>0</v>
      </c>
      <c r="V69" s="134">
        <v>0</v>
      </c>
      <c r="W69" s="134">
        <v>0</v>
      </c>
      <c r="X69" s="134">
        <v>0</v>
      </c>
      <c r="Y69" s="134">
        <v>0</v>
      </c>
      <c r="Z69" s="134">
        <v>26704.032875000026</v>
      </c>
      <c r="AA69" s="134">
        <v>0</v>
      </c>
      <c r="AB69" s="134">
        <v>0</v>
      </c>
      <c r="AC69" s="134">
        <v>47330.014010273968</v>
      </c>
      <c r="AD69" s="134">
        <v>0</v>
      </c>
      <c r="AE69" s="134">
        <v>9229.3826750000553</v>
      </c>
      <c r="AF69" s="134">
        <v>0</v>
      </c>
      <c r="AG69" s="134">
        <v>121300</v>
      </c>
      <c r="AH69" s="134">
        <v>0</v>
      </c>
      <c r="AI69" s="134">
        <v>0</v>
      </c>
      <c r="AJ69" s="134">
        <v>0</v>
      </c>
      <c r="AK69" s="134">
        <v>5683.2</v>
      </c>
      <c r="AL69" s="134">
        <v>0</v>
      </c>
      <c r="AM69" s="134">
        <v>0</v>
      </c>
      <c r="AN69" s="134">
        <v>0</v>
      </c>
      <c r="AO69" s="134">
        <v>0</v>
      </c>
      <c r="AP69" s="134">
        <v>0</v>
      </c>
      <c r="AQ69" s="134">
        <v>0</v>
      </c>
      <c r="AR69" s="134">
        <v>0</v>
      </c>
      <c r="AS69" s="134">
        <v>0</v>
      </c>
      <c r="AT69" s="134">
        <v>670502.6469840724</v>
      </c>
      <c r="AU69" s="134">
        <v>260959.26206027414</v>
      </c>
      <c r="AV69" s="134">
        <v>126983.2</v>
      </c>
      <c r="AW69" s="134">
        <v>102798.27208919168</v>
      </c>
      <c r="AX69" s="134">
        <v>1058445.1090443465</v>
      </c>
      <c r="AY69" s="134">
        <v>1052761.9090443465</v>
      </c>
      <c r="AZ69" s="134">
        <v>4265</v>
      </c>
      <c r="BA69" s="134">
        <v>874325</v>
      </c>
      <c r="BB69" s="134">
        <v>0</v>
      </c>
      <c r="BC69" s="134">
        <v>0</v>
      </c>
      <c r="BD69" s="134">
        <v>1058445.1090443465</v>
      </c>
      <c r="BE69" s="134">
        <v>1058445.1090443465</v>
      </c>
      <c r="BF69" s="134">
        <v>0</v>
      </c>
      <c r="BG69" s="134">
        <v>880008.2</v>
      </c>
      <c r="BH69" s="134">
        <v>753025</v>
      </c>
      <c r="BI69" s="134">
        <v>931461.90904434654</v>
      </c>
      <c r="BJ69" s="134">
        <v>4543.7166294846174</v>
      </c>
      <c r="BK69" s="134">
        <v>4417.1094630541875</v>
      </c>
      <c r="BL69" s="134">
        <v>2.8662899909862795E-2</v>
      </c>
      <c r="BM69" s="134">
        <v>0</v>
      </c>
      <c r="BN69" s="134">
        <v>0</v>
      </c>
      <c r="BO69" s="134">
        <v>1058445.1090443465</v>
      </c>
      <c r="BP69" s="134">
        <v>5135.4239465577884</v>
      </c>
      <c r="BQ69" s="135" t="s">
        <v>288</v>
      </c>
      <c r="BR69" s="134">
        <v>5163.1468733870561</v>
      </c>
      <c r="BS69" s="134">
        <v>2.3892133892482015E-2</v>
      </c>
      <c r="BT69" s="134">
        <v>0</v>
      </c>
      <c r="BU69" s="134">
        <v>1058445.1090443465</v>
      </c>
      <c r="BV69" s="134">
        <v>0</v>
      </c>
      <c r="BW69" s="134">
        <v>1058445.1090443465</v>
      </c>
      <c r="BY69" s="132">
        <v>5688.14</v>
      </c>
      <c r="BZ69" s="134">
        <v>205</v>
      </c>
      <c r="CA69" s="132">
        <v>0</v>
      </c>
      <c r="CB69" s="132">
        <v>0</v>
      </c>
      <c r="CD69" s="134">
        <f>VLOOKUP(B69,'[3]Schools Block Data'!$B$5:$AX$149,49,0)</f>
        <v>0</v>
      </c>
      <c r="CH69" s="132" t="s">
        <v>168</v>
      </c>
      <c r="CI69" s="132">
        <v>2019</v>
      </c>
      <c r="CJ69" s="152"/>
      <c r="CK69" s="153"/>
    </row>
    <row r="70" spans="1:89">
      <c r="A70" s="132">
        <v>138605</v>
      </c>
      <c r="B70" s="132">
        <v>8262019</v>
      </c>
      <c r="C70" s="132" t="s">
        <v>168</v>
      </c>
      <c r="D70" s="134">
        <v>349</v>
      </c>
      <c r="E70" s="134">
        <v>349</v>
      </c>
      <c r="F70" s="134">
        <v>0</v>
      </c>
      <c r="G70" s="134">
        <v>1141489.8721826405</v>
      </c>
      <c r="H70" s="134">
        <v>0</v>
      </c>
      <c r="I70" s="134">
        <v>0</v>
      </c>
      <c r="J70" s="134">
        <v>62365.836900000038</v>
      </c>
      <c r="K70" s="134">
        <v>0</v>
      </c>
      <c r="L70" s="134">
        <v>81323.487800000075</v>
      </c>
      <c r="M70" s="134">
        <v>0</v>
      </c>
      <c r="N70" s="134">
        <v>27155.832000000006</v>
      </c>
      <c r="O70" s="134">
        <v>18885.646800000017</v>
      </c>
      <c r="P70" s="134">
        <v>9936.5657999999985</v>
      </c>
      <c r="Q70" s="134">
        <v>3312.1886000000027</v>
      </c>
      <c r="R70" s="134">
        <v>3024.1722</v>
      </c>
      <c r="S70" s="134">
        <v>0</v>
      </c>
      <c r="T70" s="134">
        <v>0</v>
      </c>
      <c r="U70" s="134">
        <v>0</v>
      </c>
      <c r="V70" s="134">
        <v>0</v>
      </c>
      <c r="W70" s="134">
        <v>0</v>
      </c>
      <c r="X70" s="134">
        <v>0</v>
      </c>
      <c r="Y70" s="134">
        <v>0</v>
      </c>
      <c r="Z70" s="134">
        <v>36614.084850000014</v>
      </c>
      <c r="AA70" s="134">
        <v>0</v>
      </c>
      <c r="AB70" s="134">
        <v>0</v>
      </c>
      <c r="AC70" s="134">
        <v>132409.03878731807</v>
      </c>
      <c r="AD70" s="134">
        <v>0</v>
      </c>
      <c r="AE70" s="134">
        <v>0</v>
      </c>
      <c r="AF70" s="134">
        <v>0</v>
      </c>
      <c r="AG70" s="134">
        <v>121300</v>
      </c>
      <c r="AH70" s="134">
        <v>0</v>
      </c>
      <c r="AI70" s="134">
        <v>0</v>
      </c>
      <c r="AJ70" s="134">
        <v>0</v>
      </c>
      <c r="AK70" s="134">
        <v>12595.2</v>
      </c>
      <c r="AL70" s="134">
        <v>0</v>
      </c>
      <c r="AM70" s="134">
        <v>0</v>
      </c>
      <c r="AN70" s="134">
        <v>0</v>
      </c>
      <c r="AO70" s="134">
        <v>0</v>
      </c>
      <c r="AP70" s="134">
        <v>0</v>
      </c>
      <c r="AQ70" s="134">
        <v>0</v>
      </c>
      <c r="AR70" s="134">
        <v>0</v>
      </c>
      <c r="AS70" s="134">
        <v>0</v>
      </c>
      <c r="AT70" s="134">
        <v>1141489.8721826405</v>
      </c>
      <c r="AU70" s="134">
        <v>375026.85373731819</v>
      </c>
      <c r="AV70" s="134">
        <v>133895.20000000001</v>
      </c>
      <c r="AW70" s="134">
        <v>164671.19048734513</v>
      </c>
      <c r="AX70" s="134">
        <v>1650411.9259199586</v>
      </c>
      <c r="AY70" s="134">
        <v>1637816.7259199587</v>
      </c>
      <c r="AZ70" s="134">
        <v>4265</v>
      </c>
      <c r="BA70" s="134">
        <v>1488485</v>
      </c>
      <c r="BB70" s="134">
        <v>0</v>
      </c>
      <c r="BC70" s="134">
        <v>0</v>
      </c>
      <c r="BD70" s="134">
        <v>1650411.9259199586</v>
      </c>
      <c r="BE70" s="134">
        <v>1650411.9259199584</v>
      </c>
      <c r="BF70" s="134">
        <v>0</v>
      </c>
      <c r="BG70" s="134">
        <v>1501080.2</v>
      </c>
      <c r="BH70" s="134">
        <v>1367185</v>
      </c>
      <c r="BI70" s="134">
        <v>1516516.7259199587</v>
      </c>
      <c r="BJ70" s="134">
        <v>4345.3201315758124</v>
      </c>
      <c r="BK70" s="134">
        <v>4189.0181165697668</v>
      </c>
      <c r="BL70" s="134">
        <v>3.7312327294023645E-2</v>
      </c>
      <c r="BM70" s="134">
        <v>0</v>
      </c>
      <c r="BN70" s="134">
        <v>0</v>
      </c>
      <c r="BO70" s="134">
        <v>1650411.9259199586</v>
      </c>
      <c r="BP70" s="134">
        <v>4692.8846014898527</v>
      </c>
      <c r="BQ70" s="135" t="s">
        <v>288</v>
      </c>
      <c r="BR70" s="134">
        <v>4728.9739997706547</v>
      </c>
      <c r="BS70" s="134">
        <v>3.3373812037388317E-2</v>
      </c>
      <c r="BT70" s="134">
        <v>0</v>
      </c>
      <c r="BU70" s="134">
        <v>1650411.9259199586</v>
      </c>
      <c r="BV70" s="134">
        <v>0</v>
      </c>
      <c r="BW70" s="134">
        <v>1650411.9259199586</v>
      </c>
      <c r="BY70" s="132">
        <v>11906.8</v>
      </c>
      <c r="BZ70" s="134">
        <v>349</v>
      </c>
      <c r="CA70" s="132">
        <v>0</v>
      </c>
      <c r="CB70" s="132">
        <v>0</v>
      </c>
      <c r="CD70" s="134">
        <f>VLOOKUP(B70,'[3]Schools Block Data'!$B$5:$AX$149,49,0)</f>
        <v>2.8571428571428571E-3</v>
      </c>
      <c r="CH70" s="132" t="s">
        <v>169</v>
      </c>
      <c r="CI70" s="132">
        <v>4018</v>
      </c>
      <c r="CJ70" s="152"/>
      <c r="CK70" s="153"/>
    </row>
    <row r="71" spans="1:89">
      <c r="A71" s="132">
        <v>139057</v>
      </c>
      <c r="B71" s="132">
        <v>8262020</v>
      </c>
      <c r="C71" s="132" t="s">
        <v>160</v>
      </c>
      <c r="D71" s="134">
        <v>286</v>
      </c>
      <c r="E71" s="134">
        <v>286</v>
      </c>
      <c r="F71" s="134">
        <v>0</v>
      </c>
      <c r="G71" s="134">
        <v>935432.96115826699</v>
      </c>
      <c r="H71" s="134">
        <v>0</v>
      </c>
      <c r="I71" s="134">
        <v>0</v>
      </c>
      <c r="J71" s="134">
        <v>61398.924699999989</v>
      </c>
      <c r="K71" s="134">
        <v>0</v>
      </c>
      <c r="L71" s="134">
        <v>78895.921000000075</v>
      </c>
      <c r="M71" s="134">
        <v>0</v>
      </c>
      <c r="N71" s="134">
        <v>9730.8397999999779</v>
      </c>
      <c r="O71" s="134">
        <v>2221.8408000000018</v>
      </c>
      <c r="P71" s="134">
        <v>41474.36160000004</v>
      </c>
      <c r="Q71" s="134">
        <v>11356.075199999997</v>
      </c>
      <c r="R71" s="134">
        <v>44858.554299999967</v>
      </c>
      <c r="S71" s="134">
        <v>0</v>
      </c>
      <c r="T71" s="134">
        <v>0</v>
      </c>
      <c r="U71" s="134">
        <v>0</v>
      </c>
      <c r="V71" s="134">
        <v>0</v>
      </c>
      <c r="W71" s="134">
        <v>0</v>
      </c>
      <c r="X71" s="134">
        <v>0</v>
      </c>
      <c r="Y71" s="134">
        <v>0</v>
      </c>
      <c r="Z71" s="134">
        <v>20698.636287169731</v>
      </c>
      <c r="AA71" s="134">
        <v>0</v>
      </c>
      <c r="AB71" s="134">
        <v>0</v>
      </c>
      <c r="AC71" s="134">
        <v>126641.00700952379</v>
      </c>
      <c r="AD71" s="134">
        <v>0</v>
      </c>
      <c r="AE71" s="134">
        <v>1750.7282599999926</v>
      </c>
      <c r="AF71" s="134">
        <v>0</v>
      </c>
      <c r="AG71" s="134">
        <v>121300</v>
      </c>
      <c r="AH71" s="134">
        <v>0</v>
      </c>
      <c r="AI71" s="134">
        <v>0</v>
      </c>
      <c r="AJ71" s="134">
        <v>0</v>
      </c>
      <c r="AK71" s="134">
        <v>6195.2</v>
      </c>
      <c r="AL71" s="134">
        <v>0</v>
      </c>
      <c r="AM71" s="134">
        <v>0</v>
      </c>
      <c r="AN71" s="134">
        <v>0</v>
      </c>
      <c r="AO71" s="134">
        <v>0</v>
      </c>
      <c r="AP71" s="134">
        <v>0</v>
      </c>
      <c r="AQ71" s="134">
        <v>0</v>
      </c>
      <c r="AR71" s="134">
        <v>0</v>
      </c>
      <c r="AS71" s="134">
        <v>0</v>
      </c>
      <c r="AT71" s="134">
        <v>935432.96115826699</v>
      </c>
      <c r="AU71" s="134">
        <v>399026.88895669358</v>
      </c>
      <c r="AV71" s="134">
        <v>127495.2</v>
      </c>
      <c r="AW71" s="134">
        <v>174336.31314580687</v>
      </c>
      <c r="AX71" s="134">
        <v>1461955.0501149606</v>
      </c>
      <c r="AY71" s="134">
        <v>1455759.8501149607</v>
      </c>
      <c r="AZ71" s="134">
        <v>4265</v>
      </c>
      <c r="BA71" s="134">
        <v>1219790</v>
      </c>
      <c r="BB71" s="134">
        <v>0</v>
      </c>
      <c r="BC71" s="134">
        <v>0</v>
      </c>
      <c r="BD71" s="134">
        <v>1461955.0501149606</v>
      </c>
      <c r="BE71" s="134">
        <v>1461955.0501149602</v>
      </c>
      <c r="BF71" s="134">
        <v>0</v>
      </c>
      <c r="BG71" s="134">
        <v>1225985.2</v>
      </c>
      <c r="BH71" s="134">
        <v>1098490</v>
      </c>
      <c r="BI71" s="134">
        <v>1334459.8501149607</v>
      </c>
      <c r="BJ71" s="134">
        <v>4665.9435318704918</v>
      </c>
      <c r="BK71" s="134">
        <v>4455.6843263492065</v>
      </c>
      <c r="BL71" s="134">
        <v>4.7188981561798071E-2</v>
      </c>
      <c r="BM71" s="134">
        <v>0</v>
      </c>
      <c r="BN71" s="134">
        <v>0</v>
      </c>
      <c r="BO71" s="134">
        <v>1461955.0501149606</v>
      </c>
      <c r="BP71" s="134">
        <v>5090.0694059963662</v>
      </c>
      <c r="BQ71" s="135" t="s">
        <v>288</v>
      </c>
      <c r="BR71" s="134">
        <v>5111.7309444579041</v>
      </c>
      <c r="BS71" s="134">
        <v>5.1935729841998013E-2</v>
      </c>
      <c r="BT71" s="134">
        <v>0</v>
      </c>
      <c r="BU71" s="134">
        <v>1461955.0501149606</v>
      </c>
      <c r="BV71" s="134">
        <v>0</v>
      </c>
      <c r="BW71" s="134">
        <v>1461955.0501149606</v>
      </c>
      <c r="BY71" s="132">
        <v>5856.8</v>
      </c>
      <c r="BZ71" s="134">
        <v>286</v>
      </c>
      <c r="CA71" s="132">
        <v>0</v>
      </c>
      <c r="CB71" s="132">
        <v>0</v>
      </c>
      <c r="CD71" s="134">
        <f>VLOOKUP(B71,'[3]Schools Block Data'!$B$5:$AX$149,49,0)</f>
        <v>0</v>
      </c>
      <c r="CH71" s="132" t="s">
        <v>170</v>
      </c>
      <c r="CI71" s="132">
        <v>3388</v>
      </c>
      <c r="CJ71" s="152"/>
      <c r="CK71" s="153"/>
    </row>
    <row r="72" spans="1:89">
      <c r="A72" s="132">
        <v>142907</v>
      </c>
      <c r="B72" s="132">
        <v>8262021</v>
      </c>
      <c r="C72" s="132" t="s">
        <v>205</v>
      </c>
      <c r="D72" s="134">
        <v>524</v>
      </c>
      <c r="E72" s="134">
        <v>524</v>
      </c>
      <c r="F72" s="134">
        <v>0</v>
      </c>
      <c r="G72" s="134">
        <v>1713870.180583678</v>
      </c>
      <c r="H72" s="134">
        <v>0</v>
      </c>
      <c r="I72" s="134">
        <v>0</v>
      </c>
      <c r="J72" s="134">
        <v>25139.717199999988</v>
      </c>
      <c r="K72" s="134">
        <v>0</v>
      </c>
      <c r="L72" s="134">
        <v>32772.151800000058</v>
      </c>
      <c r="M72" s="134">
        <v>0</v>
      </c>
      <c r="N72" s="134">
        <v>678.89580000000035</v>
      </c>
      <c r="O72" s="134">
        <v>0</v>
      </c>
      <c r="P72" s="134">
        <v>0</v>
      </c>
      <c r="Q72" s="134">
        <v>0</v>
      </c>
      <c r="R72" s="134">
        <v>0</v>
      </c>
      <c r="S72" s="134">
        <v>0</v>
      </c>
      <c r="T72" s="134">
        <v>0</v>
      </c>
      <c r="U72" s="134">
        <v>0</v>
      </c>
      <c r="V72" s="134">
        <v>0</v>
      </c>
      <c r="W72" s="134">
        <v>0</v>
      </c>
      <c r="X72" s="134">
        <v>0</v>
      </c>
      <c r="Y72" s="134">
        <v>0</v>
      </c>
      <c r="Z72" s="134">
        <v>72274.719754377831</v>
      </c>
      <c r="AA72" s="134">
        <v>0</v>
      </c>
      <c r="AB72" s="134">
        <v>0</v>
      </c>
      <c r="AC72" s="134">
        <v>102351.00862699724</v>
      </c>
      <c r="AD72" s="134">
        <v>0</v>
      </c>
      <c r="AE72" s="134">
        <v>56670.312590000205</v>
      </c>
      <c r="AF72" s="134">
        <v>0</v>
      </c>
      <c r="AG72" s="134">
        <v>121300</v>
      </c>
      <c r="AH72" s="134">
        <v>0</v>
      </c>
      <c r="AI72" s="134">
        <v>0</v>
      </c>
      <c r="AJ72" s="134">
        <v>0</v>
      </c>
      <c r="AK72" s="134">
        <v>3833.3000000000011</v>
      </c>
      <c r="AL72" s="134">
        <v>0</v>
      </c>
      <c r="AM72" s="134">
        <v>0</v>
      </c>
      <c r="AN72" s="134">
        <v>0</v>
      </c>
      <c r="AO72" s="134">
        <v>0</v>
      </c>
      <c r="AP72" s="134">
        <v>0</v>
      </c>
      <c r="AQ72" s="134">
        <v>0</v>
      </c>
      <c r="AR72" s="134">
        <v>0</v>
      </c>
      <c r="AS72" s="134">
        <v>0</v>
      </c>
      <c r="AT72" s="134">
        <v>1713870.180583678</v>
      </c>
      <c r="AU72" s="134">
        <v>289886.80577137531</v>
      </c>
      <c r="AV72" s="134">
        <v>125133.3</v>
      </c>
      <c r="AW72" s="134">
        <v>128547.65818803583</v>
      </c>
      <c r="AX72" s="134">
        <v>2128890.2863550531</v>
      </c>
      <c r="AY72" s="134">
        <v>2125056.9863550533</v>
      </c>
      <c r="AZ72" s="134">
        <v>4265</v>
      </c>
      <c r="BA72" s="134">
        <v>2234860</v>
      </c>
      <c r="BB72" s="134">
        <v>109803.01364494674</v>
      </c>
      <c r="BC72" s="134">
        <v>0</v>
      </c>
      <c r="BD72" s="134">
        <v>2238693.2999999998</v>
      </c>
      <c r="BE72" s="134">
        <v>2238693.2999999998</v>
      </c>
      <c r="BF72" s="134">
        <v>0</v>
      </c>
      <c r="BG72" s="134">
        <v>2238693.2999999998</v>
      </c>
      <c r="BH72" s="134">
        <v>2113560</v>
      </c>
      <c r="BI72" s="134">
        <v>2113560</v>
      </c>
      <c r="BJ72" s="134">
        <v>4033.5114503816794</v>
      </c>
      <c r="BK72" s="134">
        <v>3906.801801801802</v>
      </c>
      <c r="BL72" s="134">
        <v>3.2433088497460884E-2</v>
      </c>
      <c r="BM72" s="134">
        <v>0</v>
      </c>
      <c r="BN72" s="134">
        <v>0</v>
      </c>
      <c r="BO72" s="134">
        <v>2238693.2999999998</v>
      </c>
      <c r="BP72" s="134">
        <v>4265</v>
      </c>
      <c r="BQ72" s="135" t="s">
        <v>288</v>
      </c>
      <c r="BR72" s="134">
        <v>4272.3154580152668</v>
      </c>
      <c r="BS72" s="134">
        <v>1.3157009276186793E-2</v>
      </c>
      <c r="BT72" s="134">
        <v>0</v>
      </c>
      <c r="BU72" s="134">
        <v>2238693.2999999998</v>
      </c>
      <c r="BV72" s="134">
        <v>0</v>
      </c>
      <c r="BW72" s="134">
        <v>2238693.2999999998</v>
      </c>
      <c r="BY72" s="132">
        <v>16354.53</v>
      </c>
      <c r="BZ72" s="134">
        <v>524</v>
      </c>
      <c r="CA72" s="132">
        <v>0</v>
      </c>
      <c r="CB72" s="132">
        <v>0</v>
      </c>
      <c r="CD72" s="134">
        <f>VLOOKUP(B72,'[3]Schools Block Data'!$B$5:$AX$149,49,0)</f>
        <v>0</v>
      </c>
      <c r="CH72" s="132" t="s">
        <v>171</v>
      </c>
      <c r="CI72" s="132">
        <v>2247</v>
      </c>
      <c r="CJ72" s="152"/>
      <c r="CK72" s="153"/>
    </row>
    <row r="73" spans="1:89">
      <c r="A73" s="132">
        <v>143766</v>
      </c>
      <c r="B73" s="132">
        <v>8262024</v>
      </c>
      <c r="C73" s="132" t="s">
        <v>122</v>
      </c>
      <c r="D73" s="134">
        <v>397</v>
      </c>
      <c r="E73" s="134">
        <v>397</v>
      </c>
      <c r="F73" s="134">
        <v>0</v>
      </c>
      <c r="G73" s="134">
        <v>1298485.6139154965</v>
      </c>
      <c r="H73" s="134">
        <v>0</v>
      </c>
      <c r="I73" s="134">
        <v>0</v>
      </c>
      <c r="J73" s="134">
        <v>15905.972792817684</v>
      </c>
      <c r="K73" s="134">
        <v>0</v>
      </c>
      <c r="L73" s="134">
        <v>20632.641303591161</v>
      </c>
      <c r="M73" s="134">
        <v>0</v>
      </c>
      <c r="N73" s="134">
        <v>497.7315468144044</v>
      </c>
      <c r="O73" s="134">
        <v>2443.409411634349</v>
      </c>
      <c r="P73" s="134">
        <v>0</v>
      </c>
      <c r="Q73" s="134">
        <v>7284.9799124653655</v>
      </c>
      <c r="R73" s="134">
        <v>0</v>
      </c>
      <c r="S73" s="134">
        <v>0</v>
      </c>
      <c r="T73" s="134">
        <v>0</v>
      </c>
      <c r="U73" s="134">
        <v>0</v>
      </c>
      <c r="V73" s="134">
        <v>0</v>
      </c>
      <c r="W73" s="134">
        <v>0</v>
      </c>
      <c r="X73" s="134">
        <v>0</v>
      </c>
      <c r="Y73" s="134">
        <v>0</v>
      </c>
      <c r="Z73" s="134">
        <v>36051.070648437497</v>
      </c>
      <c r="AA73" s="134">
        <v>0</v>
      </c>
      <c r="AB73" s="134">
        <v>0</v>
      </c>
      <c r="AC73" s="134">
        <v>89020.596498818879</v>
      </c>
      <c r="AD73" s="134">
        <v>0</v>
      </c>
      <c r="AE73" s="134">
        <v>19074.75843643655</v>
      </c>
      <c r="AF73" s="134">
        <v>0</v>
      </c>
      <c r="AG73" s="134">
        <v>121300</v>
      </c>
      <c r="AH73" s="134">
        <v>0</v>
      </c>
      <c r="AI73" s="134">
        <v>0</v>
      </c>
      <c r="AJ73" s="134">
        <v>0</v>
      </c>
      <c r="AK73" s="134">
        <v>12902.4</v>
      </c>
      <c r="AL73" s="134">
        <v>0</v>
      </c>
      <c r="AM73" s="134">
        <v>0</v>
      </c>
      <c r="AN73" s="134">
        <v>0</v>
      </c>
      <c r="AO73" s="134">
        <v>0</v>
      </c>
      <c r="AP73" s="134">
        <v>0</v>
      </c>
      <c r="AQ73" s="134">
        <v>0</v>
      </c>
      <c r="AR73" s="134">
        <v>0</v>
      </c>
      <c r="AS73" s="134">
        <v>0</v>
      </c>
      <c r="AT73" s="134">
        <v>1298485.6139154965</v>
      </c>
      <c r="AU73" s="134">
        <v>190911.1605510159</v>
      </c>
      <c r="AV73" s="134">
        <v>134202.4</v>
      </c>
      <c r="AW73" s="134">
        <v>105688.58212225785</v>
      </c>
      <c r="AX73" s="134">
        <v>1623599.1744665124</v>
      </c>
      <c r="AY73" s="134">
        <v>1610696.7744665125</v>
      </c>
      <c r="AZ73" s="134">
        <v>4265</v>
      </c>
      <c r="BA73" s="134">
        <v>1693205</v>
      </c>
      <c r="BB73" s="134">
        <v>82508.225533487508</v>
      </c>
      <c r="BC73" s="134">
        <v>0</v>
      </c>
      <c r="BD73" s="134">
        <v>1706107.4</v>
      </c>
      <c r="BE73" s="134">
        <v>1706107.4</v>
      </c>
      <c r="BF73" s="134">
        <v>0</v>
      </c>
      <c r="BG73" s="134">
        <v>1706107.4</v>
      </c>
      <c r="BH73" s="134">
        <v>1571905</v>
      </c>
      <c r="BI73" s="134">
        <v>1571905</v>
      </c>
      <c r="BJ73" s="134">
        <v>3959.4584382871535</v>
      </c>
      <c r="BK73" s="134">
        <v>3801.5030674846626</v>
      </c>
      <c r="BL73" s="134">
        <v>4.1550767682795836E-2</v>
      </c>
      <c r="BM73" s="134">
        <v>0</v>
      </c>
      <c r="BN73" s="134">
        <v>0</v>
      </c>
      <c r="BO73" s="134">
        <v>1706107.4</v>
      </c>
      <c r="BP73" s="134">
        <v>4265</v>
      </c>
      <c r="BQ73" s="135" t="s">
        <v>288</v>
      </c>
      <c r="BR73" s="134">
        <v>4297.4997481108312</v>
      </c>
      <c r="BS73" s="134">
        <v>2.2271096286373249E-2</v>
      </c>
      <c r="BT73" s="134">
        <v>0</v>
      </c>
      <c r="BU73" s="134">
        <v>1706107.4</v>
      </c>
      <c r="BV73" s="134">
        <v>0</v>
      </c>
      <c r="BW73" s="134">
        <v>1706107.4</v>
      </c>
      <c r="BY73" s="132">
        <v>9873.2000000000007</v>
      </c>
      <c r="BZ73" s="134">
        <v>397</v>
      </c>
      <c r="CA73" s="132">
        <v>0</v>
      </c>
      <c r="CB73" s="132">
        <v>0</v>
      </c>
      <c r="CD73" s="134">
        <f>VLOOKUP(B73,'[3]Schools Block Data'!$B$5:$AX$149,49,0)</f>
        <v>3.5335689045936395E-3</v>
      </c>
      <c r="CH73" s="132" t="s">
        <v>172</v>
      </c>
      <c r="CI73" s="132">
        <v>2002</v>
      </c>
      <c r="CJ73" s="152"/>
      <c r="CK73" s="153"/>
    </row>
    <row r="74" spans="1:89">
      <c r="A74" s="132">
        <v>144357</v>
      </c>
      <c r="B74" s="132">
        <v>8262025</v>
      </c>
      <c r="C74" s="132" t="s">
        <v>148</v>
      </c>
      <c r="D74" s="134">
        <v>333</v>
      </c>
      <c r="E74" s="134">
        <v>333</v>
      </c>
      <c r="F74" s="134">
        <v>0</v>
      </c>
      <c r="G74" s="134">
        <v>1089157.9582716883</v>
      </c>
      <c r="H74" s="134">
        <v>0</v>
      </c>
      <c r="I74" s="134">
        <v>0</v>
      </c>
      <c r="J74" s="134">
        <v>74452.239399999919</v>
      </c>
      <c r="K74" s="134">
        <v>0</v>
      </c>
      <c r="L74" s="134">
        <v>97709.563699999911</v>
      </c>
      <c r="M74" s="134">
        <v>0</v>
      </c>
      <c r="N74" s="134">
        <v>19914.276799999981</v>
      </c>
      <c r="O74" s="134">
        <v>29439.390599999973</v>
      </c>
      <c r="P74" s="134">
        <v>17280.983999999979</v>
      </c>
      <c r="Q74" s="134">
        <v>0</v>
      </c>
      <c r="R74" s="134">
        <v>8064.4591999999911</v>
      </c>
      <c r="S74" s="134">
        <v>9216.5247999999883</v>
      </c>
      <c r="T74" s="134">
        <v>0</v>
      </c>
      <c r="U74" s="134">
        <v>0</v>
      </c>
      <c r="V74" s="134">
        <v>0</v>
      </c>
      <c r="W74" s="134">
        <v>0</v>
      </c>
      <c r="X74" s="134">
        <v>0</v>
      </c>
      <c r="Y74" s="134">
        <v>0</v>
      </c>
      <c r="Z74" s="134">
        <v>31813.412276712399</v>
      </c>
      <c r="AA74" s="134">
        <v>0</v>
      </c>
      <c r="AB74" s="134">
        <v>0</v>
      </c>
      <c r="AC74" s="134">
        <v>124720.35887</v>
      </c>
      <c r="AD74" s="134">
        <v>0</v>
      </c>
      <c r="AE74" s="134">
        <v>18097.201904999965</v>
      </c>
      <c r="AF74" s="134">
        <v>0</v>
      </c>
      <c r="AG74" s="134">
        <v>121300</v>
      </c>
      <c r="AH74" s="134">
        <v>0</v>
      </c>
      <c r="AI74" s="134">
        <v>0</v>
      </c>
      <c r="AJ74" s="134">
        <v>0</v>
      </c>
      <c r="AK74" s="134">
        <v>7372.8</v>
      </c>
      <c r="AL74" s="134">
        <v>0</v>
      </c>
      <c r="AM74" s="134">
        <v>0</v>
      </c>
      <c r="AN74" s="134">
        <v>0</v>
      </c>
      <c r="AO74" s="134">
        <v>0</v>
      </c>
      <c r="AP74" s="134">
        <v>0</v>
      </c>
      <c r="AQ74" s="134">
        <v>0</v>
      </c>
      <c r="AR74" s="134">
        <v>0</v>
      </c>
      <c r="AS74" s="134">
        <v>0</v>
      </c>
      <c r="AT74" s="134">
        <v>1089157.9582716883</v>
      </c>
      <c r="AU74" s="134">
        <v>430708.41155171214</v>
      </c>
      <c r="AV74" s="134">
        <v>128672.8</v>
      </c>
      <c r="AW74" s="134">
        <v>174379.28354976745</v>
      </c>
      <c r="AX74" s="134">
        <v>1648539.1698234004</v>
      </c>
      <c r="AY74" s="134">
        <v>1641166.3698234004</v>
      </c>
      <c r="AZ74" s="134">
        <v>4265</v>
      </c>
      <c r="BA74" s="134">
        <v>1420245</v>
      </c>
      <c r="BB74" s="134">
        <v>0</v>
      </c>
      <c r="BC74" s="134">
        <v>0</v>
      </c>
      <c r="BD74" s="134">
        <v>1648539.1698234004</v>
      </c>
      <c r="BE74" s="134">
        <v>1648539.1698234004</v>
      </c>
      <c r="BF74" s="134">
        <v>0</v>
      </c>
      <c r="BG74" s="134">
        <v>1427617.8</v>
      </c>
      <c r="BH74" s="134">
        <v>1298945</v>
      </c>
      <c r="BI74" s="134">
        <v>1519866.3698234004</v>
      </c>
      <c r="BJ74" s="134">
        <v>4564.1632727429442</v>
      </c>
      <c r="BK74" s="134">
        <v>4299.5055011764707</v>
      </c>
      <c r="BL74" s="134">
        <v>6.1555397822855518E-2</v>
      </c>
      <c r="BM74" s="134">
        <v>0</v>
      </c>
      <c r="BN74" s="134">
        <v>0</v>
      </c>
      <c r="BO74" s="134">
        <v>1648539.1698234004</v>
      </c>
      <c r="BP74" s="134">
        <v>4928.4275370072082</v>
      </c>
      <c r="BQ74" s="135" t="s">
        <v>288</v>
      </c>
      <c r="BR74" s="134">
        <v>4950.5680775477495</v>
      </c>
      <c r="BS74" s="134">
        <v>5.885988128057118E-2</v>
      </c>
      <c r="BT74" s="134">
        <v>0</v>
      </c>
      <c r="BU74" s="134">
        <v>1648539.1698234004</v>
      </c>
      <c r="BV74" s="134">
        <v>0</v>
      </c>
      <c r="BW74" s="134">
        <v>1648539.1698234004</v>
      </c>
      <c r="BY74" s="132">
        <v>6495.97</v>
      </c>
      <c r="BZ74" s="134">
        <v>333</v>
      </c>
      <c r="CA74" s="132">
        <v>0</v>
      </c>
      <c r="CB74" s="132">
        <v>0</v>
      </c>
      <c r="CD74" s="134">
        <f>VLOOKUP(B74,'[3]Schools Block Data'!$B$5:$AX$149,49,0)</f>
        <v>5.8309037900874635E-3</v>
      </c>
      <c r="CH74" s="132" t="s">
        <v>291</v>
      </c>
      <c r="CI74" s="132">
        <v>2133</v>
      </c>
      <c r="CJ74" s="152"/>
      <c r="CK74" s="153"/>
    </row>
    <row r="75" spans="1:89">
      <c r="A75" s="132">
        <v>147154</v>
      </c>
      <c r="B75" s="132">
        <v>8262027</v>
      </c>
      <c r="C75" s="132" t="s">
        <v>158</v>
      </c>
      <c r="D75" s="134">
        <v>187</v>
      </c>
      <c r="E75" s="134">
        <v>187</v>
      </c>
      <c r="F75" s="134">
        <v>0</v>
      </c>
      <c r="G75" s="134">
        <v>611629.24383425142</v>
      </c>
      <c r="H75" s="134">
        <v>0</v>
      </c>
      <c r="I75" s="134">
        <v>0</v>
      </c>
      <c r="J75" s="134">
        <v>52696.71489999997</v>
      </c>
      <c r="K75" s="134">
        <v>0</v>
      </c>
      <c r="L75" s="134">
        <v>66151.195299999963</v>
      </c>
      <c r="M75" s="134">
        <v>0</v>
      </c>
      <c r="N75" s="134">
        <v>2489.2845999999995</v>
      </c>
      <c r="O75" s="134">
        <v>1110.9203999999997</v>
      </c>
      <c r="P75" s="134">
        <v>2592.1475999999993</v>
      </c>
      <c r="Q75" s="134">
        <v>25551.169200000011</v>
      </c>
      <c r="R75" s="134">
        <v>51410.92739999995</v>
      </c>
      <c r="S75" s="134">
        <v>1974.9695999999994</v>
      </c>
      <c r="T75" s="134">
        <v>0</v>
      </c>
      <c r="U75" s="134">
        <v>0</v>
      </c>
      <c r="V75" s="134">
        <v>0</v>
      </c>
      <c r="W75" s="134">
        <v>0</v>
      </c>
      <c r="X75" s="134">
        <v>0</v>
      </c>
      <c r="Y75" s="134">
        <v>0</v>
      </c>
      <c r="Z75" s="134">
        <v>9392.0903524691312</v>
      </c>
      <c r="AA75" s="134">
        <v>0</v>
      </c>
      <c r="AB75" s="134">
        <v>0</v>
      </c>
      <c r="AC75" s="134">
        <v>68881.628440140848</v>
      </c>
      <c r="AD75" s="134">
        <v>0</v>
      </c>
      <c r="AE75" s="134">
        <v>5499.5702949999977</v>
      </c>
      <c r="AF75" s="134">
        <v>0</v>
      </c>
      <c r="AG75" s="134">
        <v>121300</v>
      </c>
      <c r="AH75" s="134">
        <v>0</v>
      </c>
      <c r="AI75" s="134">
        <v>0</v>
      </c>
      <c r="AJ75" s="134">
        <v>0</v>
      </c>
      <c r="AK75" s="134">
        <v>3737.6</v>
      </c>
      <c r="AL75" s="134">
        <v>0</v>
      </c>
      <c r="AM75" s="134">
        <v>0</v>
      </c>
      <c r="AN75" s="134">
        <v>0</v>
      </c>
      <c r="AO75" s="134">
        <v>0</v>
      </c>
      <c r="AP75" s="134">
        <v>0</v>
      </c>
      <c r="AQ75" s="134">
        <v>0</v>
      </c>
      <c r="AR75" s="134">
        <v>0</v>
      </c>
      <c r="AS75" s="134">
        <v>0</v>
      </c>
      <c r="AT75" s="134">
        <v>611629.24383425142</v>
      </c>
      <c r="AU75" s="134">
        <v>287750.61808760988</v>
      </c>
      <c r="AV75" s="134">
        <v>125037.6</v>
      </c>
      <c r="AW75" s="134">
        <v>118917.35562023622</v>
      </c>
      <c r="AX75" s="134">
        <v>1024417.4619218613</v>
      </c>
      <c r="AY75" s="134">
        <v>1020679.8619218613</v>
      </c>
      <c r="AZ75" s="134">
        <v>4265</v>
      </c>
      <c r="BA75" s="134">
        <v>797555</v>
      </c>
      <c r="BB75" s="134">
        <v>0</v>
      </c>
      <c r="BC75" s="134">
        <v>0</v>
      </c>
      <c r="BD75" s="134">
        <v>1024417.4619218613</v>
      </c>
      <c r="BE75" s="134">
        <v>1024417.4619218612</v>
      </c>
      <c r="BF75" s="134">
        <v>0</v>
      </c>
      <c r="BG75" s="134">
        <v>801292.6</v>
      </c>
      <c r="BH75" s="134">
        <v>676255</v>
      </c>
      <c r="BI75" s="134">
        <v>899379.8619218613</v>
      </c>
      <c r="BJ75" s="134">
        <v>4809.5179781917714</v>
      </c>
      <c r="BK75" s="134">
        <v>4591.0207443877543</v>
      </c>
      <c r="BL75" s="134">
        <v>4.7592299396842563E-2</v>
      </c>
      <c r="BM75" s="134">
        <v>0</v>
      </c>
      <c r="BN75" s="134">
        <v>0</v>
      </c>
      <c r="BO75" s="134">
        <v>1024417.4619218613</v>
      </c>
      <c r="BP75" s="134">
        <v>5458.1810797960497</v>
      </c>
      <c r="BQ75" s="135" t="s">
        <v>288</v>
      </c>
      <c r="BR75" s="134">
        <v>5478.1682455714508</v>
      </c>
      <c r="BS75" s="134">
        <v>4.620844972199345E-2</v>
      </c>
      <c r="BT75" s="134">
        <v>0</v>
      </c>
      <c r="BU75" s="134">
        <v>1024417.4619218613</v>
      </c>
      <c r="BV75" s="134">
        <v>0</v>
      </c>
      <c r="BW75" s="134">
        <v>1024417.4619218613</v>
      </c>
      <c r="BY75" s="132">
        <v>5157.3</v>
      </c>
      <c r="BZ75" s="134">
        <v>187</v>
      </c>
      <c r="CA75" s="132">
        <v>0</v>
      </c>
      <c r="CB75" s="132">
        <v>0</v>
      </c>
      <c r="CD75" s="134">
        <f>VLOOKUP(B75,'[3]Schools Block Data'!$B$5:$AX$149,49,0)</f>
        <v>1.0309278350515464E-2</v>
      </c>
      <c r="CH75" s="132" t="s">
        <v>173</v>
      </c>
      <c r="CI75" s="132">
        <v>2322</v>
      </c>
      <c r="CJ75" s="152"/>
      <c r="CK75" s="153"/>
    </row>
    <row r="76" spans="1:89">
      <c r="A76" s="132">
        <v>147269</v>
      </c>
      <c r="B76" s="132">
        <v>8262028</v>
      </c>
      <c r="C76" s="132" t="s">
        <v>110</v>
      </c>
      <c r="D76" s="134">
        <v>313</v>
      </c>
      <c r="E76" s="134">
        <v>313</v>
      </c>
      <c r="F76" s="134">
        <v>0</v>
      </c>
      <c r="G76" s="134">
        <v>1023743.0658829984</v>
      </c>
      <c r="H76" s="134">
        <v>0</v>
      </c>
      <c r="I76" s="134">
        <v>0</v>
      </c>
      <c r="J76" s="134">
        <v>38193.031899999951</v>
      </c>
      <c r="K76" s="134">
        <v>0</v>
      </c>
      <c r="L76" s="134">
        <v>49158.227700000032</v>
      </c>
      <c r="M76" s="134">
        <v>0</v>
      </c>
      <c r="N76" s="134">
        <v>1810.3887999999995</v>
      </c>
      <c r="O76" s="134">
        <v>3055.0310999999983</v>
      </c>
      <c r="P76" s="134">
        <v>3024.1722000000045</v>
      </c>
      <c r="Q76" s="134">
        <v>1892.6792000000069</v>
      </c>
      <c r="R76" s="134">
        <v>3528.2009000000053</v>
      </c>
      <c r="S76" s="134">
        <v>1316.6464000000008</v>
      </c>
      <c r="T76" s="134">
        <v>0</v>
      </c>
      <c r="U76" s="134">
        <v>0</v>
      </c>
      <c r="V76" s="134">
        <v>0</v>
      </c>
      <c r="W76" s="134">
        <v>0</v>
      </c>
      <c r="X76" s="134">
        <v>0</v>
      </c>
      <c r="Y76" s="134">
        <v>0</v>
      </c>
      <c r="Z76" s="134">
        <v>40136.300660854133</v>
      </c>
      <c r="AA76" s="134">
        <v>0</v>
      </c>
      <c r="AB76" s="134">
        <v>0</v>
      </c>
      <c r="AC76" s="134">
        <v>118349.83020361445</v>
      </c>
      <c r="AD76" s="134">
        <v>0</v>
      </c>
      <c r="AE76" s="134">
        <v>21141.946704999918</v>
      </c>
      <c r="AF76" s="134">
        <v>0</v>
      </c>
      <c r="AG76" s="134">
        <v>121300</v>
      </c>
      <c r="AH76" s="134">
        <v>0</v>
      </c>
      <c r="AI76" s="134">
        <v>0</v>
      </c>
      <c r="AJ76" s="134">
        <v>0</v>
      </c>
      <c r="AK76" s="134">
        <v>13414.4</v>
      </c>
      <c r="AL76" s="134">
        <v>0</v>
      </c>
      <c r="AM76" s="134">
        <v>0</v>
      </c>
      <c r="AN76" s="134">
        <v>0</v>
      </c>
      <c r="AO76" s="134">
        <v>0</v>
      </c>
      <c r="AP76" s="134">
        <v>0</v>
      </c>
      <c r="AQ76" s="134">
        <v>0</v>
      </c>
      <c r="AR76" s="134">
        <v>0</v>
      </c>
      <c r="AS76" s="134">
        <v>0</v>
      </c>
      <c r="AT76" s="134">
        <v>1023743.0658829984</v>
      </c>
      <c r="AU76" s="134">
        <v>281606.45576946845</v>
      </c>
      <c r="AV76" s="134">
        <v>134714.4</v>
      </c>
      <c r="AW76" s="134">
        <v>120626.59812101872</v>
      </c>
      <c r="AX76" s="134">
        <v>1440063.9216524668</v>
      </c>
      <c r="AY76" s="134">
        <v>1426649.5216524669</v>
      </c>
      <c r="AZ76" s="134">
        <v>4265</v>
      </c>
      <c r="BA76" s="134">
        <v>1334945</v>
      </c>
      <c r="BB76" s="134">
        <v>0</v>
      </c>
      <c r="BC76" s="134">
        <v>0</v>
      </c>
      <c r="BD76" s="134">
        <v>1440063.9216524668</v>
      </c>
      <c r="BE76" s="134">
        <v>1440063.9216524668</v>
      </c>
      <c r="BF76" s="134">
        <v>0</v>
      </c>
      <c r="BG76" s="134">
        <v>1348359.4</v>
      </c>
      <c r="BH76" s="134">
        <v>1213645</v>
      </c>
      <c r="BI76" s="134">
        <v>1305349.5216524669</v>
      </c>
      <c r="BJ76" s="134">
        <v>4170.4457560781684</v>
      </c>
      <c r="BK76" s="134">
        <v>3833.664530952381</v>
      </c>
      <c r="BL76" s="134">
        <v>8.7848381726327585E-2</v>
      </c>
      <c r="BM76" s="134">
        <v>0</v>
      </c>
      <c r="BN76" s="134">
        <v>0</v>
      </c>
      <c r="BO76" s="134">
        <v>1440063.9216524668</v>
      </c>
      <c r="BP76" s="134">
        <v>4557.9856921804048</v>
      </c>
      <c r="BQ76" s="135" t="s">
        <v>288</v>
      </c>
      <c r="BR76" s="134">
        <v>4600.8432001676256</v>
      </c>
      <c r="BS76" s="134">
        <v>6.6703026505492424E-2</v>
      </c>
      <c r="BT76" s="134">
        <v>0</v>
      </c>
      <c r="BU76" s="134">
        <v>1440063.9216524668</v>
      </c>
      <c r="BV76" s="134">
        <v>0</v>
      </c>
      <c r="BW76" s="134">
        <v>1440063.9216524668</v>
      </c>
      <c r="BY76" s="132">
        <v>19666.810000000001</v>
      </c>
      <c r="BZ76" s="134">
        <v>313</v>
      </c>
      <c r="CA76" s="132">
        <v>0</v>
      </c>
      <c r="CB76" s="132">
        <v>0</v>
      </c>
      <c r="CD76" s="134">
        <f>VLOOKUP(B76,'[3]Schools Block Data'!$B$5:$AX$149,49,0)</f>
        <v>3.3222591362126247E-3</v>
      </c>
      <c r="CH76" s="132" t="s">
        <v>174</v>
      </c>
      <c r="CI76" s="132">
        <v>3392</v>
      </c>
      <c r="CJ76" s="152"/>
      <c r="CK76" s="153"/>
    </row>
    <row r="77" spans="1:89">
      <c r="A77" s="132">
        <v>147891</v>
      </c>
      <c r="B77" s="132">
        <v>8262029</v>
      </c>
      <c r="C77" s="132" t="s">
        <v>184</v>
      </c>
      <c r="D77" s="134">
        <v>349</v>
      </c>
      <c r="E77" s="134">
        <v>349</v>
      </c>
      <c r="F77" s="134">
        <v>0</v>
      </c>
      <c r="G77" s="134">
        <v>1141489.8721826405</v>
      </c>
      <c r="H77" s="134">
        <v>0</v>
      </c>
      <c r="I77" s="134">
        <v>0</v>
      </c>
      <c r="J77" s="134">
        <v>66233.485700000063</v>
      </c>
      <c r="K77" s="134">
        <v>0</v>
      </c>
      <c r="L77" s="134">
        <v>83144.162900000083</v>
      </c>
      <c r="M77" s="134">
        <v>0</v>
      </c>
      <c r="N77" s="134">
        <v>905.19439999999747</v>
      </c>
      <c r="O77" s="134">
        <v>4721.4116999999987</v>
      </c>
      <c r="P77" s="134">
        <v>0</v>
      </c>
      <c r="Q77" s="134">
        <v>38799.92360000006</v>
      </c>
      <c r="R77" s="134">
        <v>0</v>
      </c>
      <c r="S77" s="134">
        <v>0</v>
      </c>
      <c r="T77" s="134">
        <v>0</v>
      </c>
      <c r="U77" s="134">
        <v>0</v>
      </c>
      <c r="V77" s="134">
        <v>0</v>
      </c>
      <c r="W77" s="134">
        <v>0</v>
      </c>
      <c r="X77" s="134">
        <v>0</v>
      </c>
      <c r="Y77" s="134">
        <v>0</v>
      </c>
      <c r="Z77" s="134">
        <v>18657.989920029671</v>
      </c>
      <c r="AA77" s="134">
        <v>0</v>
      </c>
      <c r="AB77" s="134">
        <v>0</v>
      </c>
      <c r="AC77" s="134">
        <v>119256.76681412035</v>
      </c>
      <c r="AD77" s="134">
        <v>0</v>
      </c>
      <c r="AE77" s="134">
        <v>0</v>
      </c>
      <c r="AF77" s="134">
        <v>0</v>
      </c>
      <c r="AG77" s="134">
        <v>121300</v>
      </c>
      <c r="AH77" s="134">
        <v>0</v>
      </c>
      <c r="AI77" s="134">
        <v>0</v>
      </c>
      <c r="AJ77" s="134">
        <v>90975</v>
      </c>
      <c r="AK77" s="134">
        <v>11571.2</v>
      </c>
      <c r="AL77" s="134">
        <v>0</v>
      </c>
      <c r="AM77" s="134">
        <v>0</v>
      </c>
      <c r="AN77" s="134">
        <v>0</v>
      </c>
      <c r="AO77" s="134">
        <v>0</v>
      </c>
      <c r="AP77" s="134">
        <v>0</v>
      </c>
      <c r="AQ77" s="134">
        <v>0</v>
      </c>
      <c r="AR77" s="134">
        <v>0</v>
      </c>
      <c r="AS77" s="134">
        <v>0</v>
      </c>
      <c r="AT77" s="134">
        <v>1141489.8721826405</v>
      </c>
      <c r="AU77" s="134">
        <v>331718.93503415026</v>
      </c>
      <c r="AV77" s="134">
        <v>223846.2</v>
      </c>
      <c r="AW77" s="134">
        <v>151577.74337494225</v>
      </c>
      <c r="AX77" s="134">
        <v>1697055.0072167907</v>
      </c>
      <c r="AY77" s="134">
        <v>1594508.8072167907</v>
      </c>
      <c r="AZ77" s="134">
        <v>4265</v>
      </c>
      <c r="BA77" s="134">
        <v>1488485</v>
      </c>
      <c r="BB77" s="134">
        <v>0</v>
      </c>
      <c r="BC77" s="134">
        <v>0</v>
      </c>
      <c r="BD77" s="134">
        <v>1697055.0072167907</v>
      </c>
      <c r="BE77" s="134">
        <v>1697055.0072167907</v>
      </c>
      <c r="BF77" s="134">
        <v>0</v>
      </c>
      <c r="BG77" s="134">
        <v>1591031.2</v>
      </c>
      <c r="BH77" s="134">
        <v>1458160</v>
      </c>
      <c r="BI77" s="134">
        <v>1564183.8072167907</v>
      </c>
      <c r="BJ77" s="134">
        <v>4481.9020264091423</v>
      </c>
      <c r="BK77" s="134">
        <v>4295.4821396600564</v>
      </c>
      <c r="BL77" s="134">
        <v>4.3399059916435626E-2</v>
      </c>
      <c r="BM77" s="134">
        <v>0</v>
      </c>
      <c r="BN77" s="134">
        <v>0</v>
      </c>
      <c r="BO77" s="134">
        <v>1697055.0072167907</v>
      </c>
      <c r="BP77" s="134">
        <v>4568.7931438876521</v>
      </c>
      <c r="BQ77" s="135" t="s">
        <v>288</v>
      </c>
      <c r="BR77" s="134">
        <v>4862.6217971827809</v>
      </c>
      <c r="BS77" s="134">
        <v>4.0768590618387446E-2</v>
      </c>
      <c r="BT77" s="134">
        <v>0</v>
      </c>
      <c r="BU77" s="134">
        <v>1697055.0072167907</v>
      </c>
      <c r="BV77" s="134">
        <v>0</v>
      </c>
      <c r="BW77" s="134">
        <v>1697055.0072167907</v>
      </c>
      <c r="BY77" s="132">
        <v>11662</v>
      </c>
      <c r="BZ77" s="134">
        <v>349</v>
      </c>
      <c r="CA77" s="132">
        <v>0</v>
      </c>
      <c r="CB77" s="132">
        <v>0</v>
      </c>
      <c r="CD77" s="134">
        <f>VLOOKUP(B77,'[3]Schools Block Data'!$B$5:$AX$149,49,0)</f>
        <v>0</v>
      </c>
      <c r="CH77" s="132" t="s">
        <v>292</v>
      </c>
      <c r="CI77" s="132">
        <v>5406</v>
      </c>
      <c r="CJ77" s="152"/>
      <c r="CK77" s="153"/>
    </row>
    <row r="78" spans="1:89">
      <c r="A78" s="132">
        <v>148193</v>
      </c>
      <c r="B78" s="132">
        <v>8262030</v>
      </c>
      <c r="C78" s="132" t="s">
        <v>202</v>
      </c>
      <c r="D78" s="134">
        <v>272</v>
      </c>
      <c r="E78" s="134">
        <v>272</v>
      </c>
      <c r="F78" s="134">
        <v>0</v>
      </c>
      <c r="G78" s="134">
        <v>889642.53648618399</v>
      </c>
      <c r="H78" s="134">
        <v>0</v>
      </c>
      <c r="I78" s="134">
        <v>0</v>
      </c>
      <c r="J78" s="134">
        <v>67683.853999999978</v>
      </c>
      <c r="K78" s="134">
        <v>0</v>
      </c>
      <c r="L78" s="134">
        <v>87999.296500000055</v>
      </c>
      <c r="M78" s="134">
        <v>0</v>
      </c>
      <c r="N78" s="134">
        <v>2715.5831999999978</v>
      </c>
      <c r="O78" s="134">
        <v>2777.3009999999967</v>
      </c>
      <c r="P78" s="134">
        <v>39314.238600000026</v>
      </c>
      <c r="Q78" s="134">
        <v>0</v>
      </c>
      <c r="R78" s="134">
        <v>38810.209900000038</v>
      </c>
      <c r="S78" s="134">
        <v>44765.977599999998</v>
      </c>
      <c r="T78" s="134">
        <v>0</v>
      </c>
      <c r="U78" s="134">
        <v>0</v>
      </c>
      <c r="V78" s="134">
        <v>0</v>
      </c>
      <c r="W78" s="134">
        <v>0</v>
      </c>
      <c r="X78" s="134">
        <v>0</v>
      </c>
      <c r="Y78" s="134">
        <v>0</v>
      </c>
      <c r="Z78" s="134">
        <v>21918.635828571434</v>
      </c>
      <c r="AA78" s="134">
        <v>0</v>
      </c>
      <c r="AB78" s="134">
        <v>0</v>
      </c>
      <c r="AC78" s="134">
        <v>127934.39703069767</v>
      </c>
      <c r="AD78" s="134">
        <v>0</v>
      </c>
      <c r="AE78" s="134">
        <v>8258.8702700000122</v>
      </c>
      <c r="AF78" s="134">
        <v>0</v>
      </c>
      <c r="AG78" s="134">
        <v>121300</v>
      </c>
      <c r="AH78" s="134">
        <v>0</v>
      </c>
      <c r="AI78" s="134">
        <v>0</v>
      </c>
      <c r="AJ78" s="134">
        <v>0</v>
      </c>
      <c r="AK78" s="134">
        <v>10547.2</v>
      </c>
      <c r="AL78" s="134">
        <v>0</v>
      </c>
      <c r="AM78" s="134">
        <v>0</v>
      </c>
      <c r="AN78" s="134">
        <v>0</v>
      </c>
      <c r="AO78" s="134">
        <v>0</v>
      </c>
      <c r="AP78" s="134">
        <v>0</v>
      </c>
      <c r="AQ78" s="134">
        <v>0</v>
      </c>
      <c r="AR78" s="134">
        <v>0</v>
      </c>
      <c r="AS78" s="134">
        <v>0</v>
      </c>
      <c r="AT78" s="134">
        <v>889642.53648618399</v>
      </c>
      <c r="AU78" s="134">
        <v>442178.36392926925</v>
      </c>
      <c r="AV78" s="134">
        <v>131847.20000000001</v>
      </c>
      <c r="AW78" s="134">
        <v>184623.98779887531</v>
      </c>
      <c r="AX78" s="134">
        <v>1463668.1004154531</v>
      </c>
      <c r="AY78" s="134">
        <v>1453120.9004154531</v>
      </c>
      <c r="AZ78" s="134">
        <v>4265</v>
      </c>
      <c r="BA78" s="134">
        <v>1160080</v>
      </c>
      <c r="BB78" s="134">
        <v>0</v>
      </c>
      <c r="BC78" s="134">
        <v>0</v>
      </c>
      <c r="BD78" s="134">
        <v>1463668.1004154531</v>
      </c>
      <c r="BE78" s="134">
        <v>1463668.1004154533</v>
      </c>
      <c r="BF78" s="134">
        <v>0</v>
      </c>
      <c r="BG78" s="134">
        <v>1170627.2</v>
      </c>
      <c r="BH78" s="134">
        <v>1038780</v>
      </c>
      <c r="BI78" s="134">
        <v>1331820.9004154531</v>
      </c>
      <c r="BJ78" s="134">
        <v>4896.4003691744601</v>
      </c>
      <c r="BK78" s="134">
        <v>4658.0273377224194</v>
      </c>
      <c r="BL78" s="134">
        <v>5.1174674206312241E-2</v>
      </c>
      <c r="BM78" s="134">
        <v>0</v>
      </c>
      <c r="BN78" s="134">
        <v>0</v>
      </c>
      <c r="BO78" s="134">
        <v>1463668.1004154531</v>
      </c>
      <c r="BP78" s="134">
        <v>5342.3562515274016</v>
      </c>
      <c r="BQ78" s="135" t="s">
        <v>288</v>
      </c>
      <c r="BR78" s="134">
        <v>5381.1327221156362</v>
      </c>
      <c r="BS78" s="134">
        <v>4.9939583043050684E-2</v>
      </c>
      <c r="BT78" s="134">
        <v>0</v>
      </c>
      <c r="BU78" s="134">
        <v>1463668.1004154531</v>
      </c>
      <c r="BV78" s="134">
        <v>0</v>
      </c>
      <c r="BW78" s="134">
        <v>1463668.1004154531</v>
      </c>
      <c r="BY78" s="132">
        <v>9970.7999999999993</v>
      </c>
      <c r="BZ78" s="134">
        <v>272</v>
      </c>
      <c r="CA78" s="132">
        <v>0</v>
      </c>
      <c r="CB78" s="132">
        <v>0</v>
      </c>
      <c r="CD78" s="134">
        <f>VLOOKUP(B78,'[3]Schools Block Data'!$B$5:$AX$149,49,0)</f>
        <v>2.1582733812949641E-2</v>
      </c>
      <c r="CH78" s="132" t="s">
        <v>175</v>
      </c>
      <c r="CI78" s="132">
        <v>5208</v>
      </c>
      <c r="CJ78" s="152"/>
      <c r="CK78" s="153"/>
    </row>
    <row r="79" spans="1:89">
      <c r="A79" s="132">
        <v>148229</v>
      </c>
      <c r="B79" s="132">
        <v>8262031</v>
      </c>
      <c r="C79" s="132" t="s">
        <v>143</v>
      </c>
      <c r="D79" s="134">
        <v>232</v>
      </c>
      <c r="E79" s="134">
        <v>232</v>
      </c>
      <c r="F79" s="134">
        <v>0</v>
      </c>
      <c r="G79" s="134">
        <v>758812.75170880393</v>
      </c>
      <c r="H79" s="134">
        <v>0</v>
      </c>
      <c r="I79" s="134">
        <v>0</v>
      </c>
      <c r="J79" s="134">
        <v>20788.612300000012</v>
      </c>
      <c r="K79" s="134">
        <v>0</v>
      </c>
      <c r="L79" s="134">
        <v>27310.126499999958</v>
      </c>
      <c r="M79" s="134">
        <v>0</v>
      </c>
      <c r="N79" s="134">
        <v>6336.3608000000113</v>
      </c>
      <c r="O79" s="134">
        <v>15552.885600000027</v>
      </c>
      <c r="P79" s="134">
        <v>2592.1475999999957</v>
      </c>
      <c r="Q79" s="134">
        <v>473.16980000000035</v>
      </c>
      <c r="R79" s="134">
        <v>2520.1434999999956</v>
      </c>
      <c r="S79" s="134">
        <v>5266.5856000000067</v>
      </c>
      <c r="T79" s="134">
        <v>0</v>
      </c>
      <c r="U79" s="134">
        <v>0</v>
      </c>
      <c r="V79" s="134">
        <v>0</v>
      </c>
      <c r="W79" s="134">
        <v>0</v>
      </c>
      <c r="X79" s="134">
        <v>0</v>
      </c>
      <c r="Y79" s="134">
        <v>0</v>
      </c>
      <c r="Z79" s="134">
        <v>11347.316568316837</v>
      </c>
      <c r="AA79" s="134">
        <v>0</v>
      </c>
      <c r="AB79" s="134">
        <v>0</v>
      </c>
      <c r="AC79" s="134">
        <v>76240.547660732991</v>
      </c>
      <c r="AD79" s="134">
        <v>0</v>
      </c>
      <c r="AE79" s="134">
        <v>7687.9806199999894</v>
      </c>
      <c r="AF79" s="134">
        <v>0</v>
      </c>
      <c r="AG79" s="134">
        <v>121300</v>
      </c>
      <c r="AH79" s="134">
        <v>0</v>
      </c>
      <c r="AI79" s="134">
        <v>0</v>
      </c>
      <c r="AJ79" s="134">
        <v>0</v>
      </c>
      <c r="AK79" s="134">
        <v>5222.3999999999996</v>
      </c>
      <c r="AL79" s="134">
        <v>0</v>
      </c>
      <c r="AM79" s="134">
        <v>0</v>
      </c>
      <c r="AN79" s="134">
        <v>0</v>
      </c>
      <c r="AO79" s="134">
        <v>0</v>
      </c>
      <c r="AP79" s="134">
        <v>0</v>
      </c>
      <c r="AQ79" s="134">
        <v>0</v>
      </c>
      <c r="AR79" s="134">
        <v>0</v>
      </c>
      <c r="AS79" s="134">
        <v>0</v>
      </c>
      <c r="AT79" s="134">
        <v>758812.75170880393</v>
      </c>
      <c r="AU79" s="134">
        <v>176115.8765490498</v>
      </c>
      <c r="AV79" s="134">
        <v>126522.4</v>
      </c>
      <c r="AW79" s="134">
        <v>90538.897033896676</v>
      </c>
      <c r="AX79" s="134">
        <v>1061451.0282578536</v>
      </c>
      <c r="AY79" s="134">
        <v>1056228.6282578537</v>
      </c>
      <c r="AZ79" s="134">
        <v>4265</v>
      </c>
      <c r="BA79" s="134">
        <v>989480</v>
      </c>
      <c r="BB79" s="134">
        <v>0</v>
      </c>
      <c r="BC79" s="134">
        <v>0</v>
      </c>
      <c r="BD79" s="134">
        <v>1061451.0282578536</v>
      </c>
      <c r="BE79" s="134">
        <v>1061451.0282578541</v>
      </c>
      <c r="BF79" s="134">
        <v>0</v>
      </c>
      <c r="BG79" s="134">
        <v>994702.4</v>
      </c>
      <c r="BH79" s="134">
        <v>868180</v>
      </c>
      <c r="BI79" s="134">
        <v>934928.62825785356</v>
      </c>
      <c r="BJ79" s="134">
        <v>4029.8647769735067</v>
      </c>
      <c r="BK79" s="134">
        <v>3984.1454479999998</v>
      </c>
      <c r="BL79" s="134">
        <v>1.1475316242899096E-2</v>
      </c>
      <c r="BM79" s="134">
        <v>0</v>
      </c>
      <c r="BN79" s="134">
        <v>0</v>
      </c>
      <c r="BO79" s="134">
        <v>1061451.0282578536</v>
      </c>
      <c r="BP79" s="134">
        <v>4552.7096045597145</v>
      </c>
      <c r="BQ79" s="135" t="s">
        <v>288</v>
      </c>
      <c r="BR79" s="134">
        <v>4575.2199493872995</v>
      </c>
      <c r="BS79" s="134">
        <v>1.8889572083072848E-2</v>
      </c>
      <c r="BT79" s="134">
        <v>0</v>
      </c>
      <c r="BU79" s="134">
        <v>1061451.0282578536</v>
      </c>
      <c r="BV79" s="134">
        <v>0</v>
      </c>
      <c r="BW79" s="134">
        <v>1061451.0282578536</v>
      </c>
      <c r="BY79" s="132">
        <v>5263.2</v>
      </c>
      <c r="BZ79" s="134">
        <v>232</v>
      </c>
      <c r="CA79" s="132">
        <v>0</v>
      </c>
      <c r="CB79" s="132">
        <v>0</v>
      </c>
      <c r="CD79" s="134">
        <f>VLOOKUP(B79,'[3]Schools Block Data'!$B$5:$AX$149,49,0)</f>
        <v>4.2194092827004216E-3</v>
      </c>
      <c r="CH79" s="132" t="s">
        <v>176</v>
      </c>
      <c r="CI79" s="132">
        <v>2112</v>
      </c>
      <c r="CJ79" s="152"/>
      <c r="CK79" s="153"/>
    </row>
    <row r="80" spans="1:89">
      <c r="A80" s="132">
        <v>144424</v>
      </c>
      <c r="B80" s="132">
        <v>8262076</v>
      </c>
      <c r="C80" s="132" t="s">
        <v>159</v>
      </c>
      <c r="D80" s="134">
        <v>568</v>
      </c>
      <c r="E80" s="134">
        <v>568</v>
      </c>
      <c r="F80" s="134">
        <v>0</v>
      </c>
      <c r="G80" s="134">
        <v>1857782.9438387959</v>
      </c>
      <c r="H80" s="134">
        <v>0</v>
      </c>
      <c r="I80" s="134">
        <v>0</v>
      </c>
      <c r="J80" s="134">
        <v>65266.57349999994</v>
      </c>
      <c r="K80" s="134">
        <v>0</v>
      </c>
      <c r="L80" s="134">
        <v>83751.054599999916</v>
      </c>
      <c r="M80" s="134">
        <v>0</v>
      </c>
      <c r="N80" s="134">
        <v>36951.72765855382</v>
      </c>
      <c r="O80" s="134">
        <v>45628.067504761922</v>
      </c>
      <c r="P80" s="134">
        <v>11252.450251851844</v>
      </c>
      <c r="Q80" s="134">
        <v>3792.0345171075901</v>
      </c>
      <c r="R80" s="134">
        <v>1009.8352790123445</v>
      </c>
      <c r="S80" s="134">
        <v>0</v>
      </c>
      <c r="T80" s="134">
        <v>0</v>
      </c>
      <c r="U80" s="134">
        <v>0</v>
      </c>
      <c r="V80" s="134">
        <v>0</v>
      </c>
      <c r="W80" s="134">
        <v>0</v>
      </c>
      <c r="X80" s="134">
        <v>0</v>
      </c>
      <c r="Y80" s="134">
        <v>0</v>
      </c>
      <c r="Z80" s="134">
        <v>37345.544682020161</v>
      </c>
      <c r="AA80" s="134">
        <v>0</v>
      </c>
      <c r="AB80" s="134">
        <v>0</v>
      </c>
      <c r="AC80" s="134">
        <v>202078.65484947586</v>
      </c>
      <c r="AD80" s="134">
        <v>0</v>
      </c>
      <c r="AE80" s="134">
        <v>0</v>
      </c>
      <c r="AF80" s="134">
        <v>0</v>
      </c>
      <c r="AG80" s="134">
        <v>121300</v>
      </c>
      <c r="AH80" s="134">
        <v>0</v>
      </c>
      <c r="AI80" s="134">
        <v>0</v>
      </c>
      <c r="AJ80" s="134">
        <v>0</v>
      </c>
      <c r="AK80" s="134">
        <v>13414.4</v>
      </c>
      <c r="AL80" s="134">
        <v>0</v>
      </c>
      <c r="AM80" s="134">
        <v>0</v>
      </c>
      <c r="AN80" s="134">
        <v>0</v>
      </c>
      <c r="AO80" s="134">
        <v>0</v>
      </c>
      <c r="AP80" s="134">
        <v>0</v>
      </c>
      <c r="AQ80" s="134">
        <v>0</v>
      </c>
      <c r="AR80" s="134">
        <v>0</v>
      </c>
      <c r="AS80" s="134">
        <v>0</v>
      </c>
      <c r="AT80" s="134">
        <v>1857782.9438387959</v>
      </c>
      <c r="AU80" s="134">
        <v>487075.94284278341</v>
      </c>
      <c r="AV80" s="134">
        <v>134714.4</v>
      </c>
      <c r="AW80" s="134">
        <v>243477.16299788485</v>
      </c>
      <c r="AX80" s="134">
        <v>2479573.286681579</v>
      </c>
      <c r="AY80" s="134">
        <v>2466158.8866815791</v>
      </c>
      <c r="AZ80" s="134">
        <v>4265</v>
      </c>
      <c r="BA80" s="134">
        <v>2422520</v>
      </c>
      <c r="BB80" s="134">
        <v>0</v>
      </c>
      <c r="BC80" s="134">
        <v>0</v>
      </c>
      <c r="BD80" s="134">
        <v>2479573.286681579</v>
      </c>
      <c r="BE80" s="134">
        <v>2479573.2866815794</v>
      </c>
      <c r="BF80" s="134">
        <v>0</v>
      </c>
      <c r="BG80" s="134">
        <v>2435934.4</v>
      </c>
      <c r="BH80" s="134">
        <v>2301220</v>
      </c>
      <c r="BI80" s="134">
        <v>2344858.8866815791</v>
      </c>
      <c r="BJ80" s="134">
        <v>4128.2726878196818</v>
      </c>
      <c r="BK80" s="134">
        <v>4026.1386999999995</v>
      </c>
      <c r="BL80" s="134">
        <v>2.5367727102814982E-2</v>
      </c>
      <c r="BM80" s="134">
        <v>0</v>
      </c>
      <c r="BN80" s="134">
        <v>0</v>
      </c>
      <c r="BO80" s="134">
        <v>2479573.286681579</v>
      </c>
      <c r="BP80" s="134">
        <v>4341.8290258478501</v>
      </c>
      <c r="BQ80" s="135" t="s">
        <v>288</v>
      </c>
      <c r="BR80" s="134">
        <v>4365.4459272563008</v>
      </c>
      <c r="BS80" s="134">
        <v>3.2153448642449067E-2</v>
      </c>
      <c r="BT80" s="134">
        <v>0</v>
      </c>
      <c r="BU80" s="134">
        <v>2479573.286681579</v>
      </c>
      <c r="BV80" s="134">
        <v>0</v>
      </c>
      <c r="BW80" s="134">
        <v>2479573.286681579</v>
      </c>
      <c r="BY80" s="132">
        <v>-733.8</v>
      </c>
      <c r="BZ80" s="134">
        <v>568</v>
      </c>
      <c r="CA80" s="132">
        <v>0</v>
      </c>
      <c r="CB80" s="132">
        <v>0</v>
      </c>
      <c r="CD80" s="134">
        <f>VLOOKUP(B80,'[3]Schools Block Data'!$B$5:$AX$149,49,0)</f>
        <v>0</v>
      </c>
      <c r="CH80" s="132" t="s">
        <v>177</v>
      </c>
      <c r="CI80" s="132">
        <v>4097</v>
      </c>
      <c r="CJ80" s="152"/>
      <c r="CK80" s="153"/>
    </row>
    <row r="81" spans="1:89">
      <c r="A81" s="132">
        <v>136792</v>
      </c>
      <c r="B81" s="132">
        <v>8262082</v>
      </c>
      <c r="C81" s="132" t="s">
        <v>166</v>
      </c>
      <c r="D81" s="134">
        <v>199</v>
      </c>
      <c r="E81" s="134">
        <v>199</v>
      </c>
      <c r="F81" s="134">
        <v>0</v>
      </c>
      <c r="G81" s="134">
        <v>650878.17926746549</v>
      </c>
      <c r="H81" s="134">
        <v>0</v>
      </c>
      <c r="I81" s="134">
        <v>0</v>
      </c>
      <c r="J81" s="134">
        <v>15470.595200000045</v>
      </c>
      <c r="K81" s="134">
        <v>0</v>
      </c>
      <c r="L81" s="134">
        <v>19420.534400000055</v>
      </c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134">
        <v>0</v>
      </c>
      <c r="S81" s="134">
        <v>0</v>
      </c>
      <c r="T81" s="134">
        <v>0</v>
      </c>
      <c r="U81" s="134">
        <v>0</v>
      </c>
      <c r="V81" s="134">
        <v>0</v>
      </c>
      <c r="W81" s="134">
        <v>0</v>
      </c>
      <c r="X81" s="134">
        <v>0</v>
      </c>
      <c r="Y81" s="134">
        <v>0</v>
      </c>
      <c r="Z81" s="134">
        <v>6904.7172567164125</v>
      </c>
      <c r="AA81" s="134">
        <v>0</v>
      </c>
      <c r="AB81" s="134">
        <v>0</v>
      </c>
      <c r="AC81" s="134">
        <v>60702.566730468519</v>
      </c>
      <c r="AD81" s="134">
        <v>0</v>
      </c>
      <c r="AE81" s="134">
        <v>0</v>
      </c>
      <c r="AF81" s="134">
        <v>0</v>
      </c>
      <c r="AG81" s="134">
        <v>121300</v>
      </c>
      <c r="AH81" s="134">
        <v>0</v>
      </c>
      <c r="AI81" s="134">
        <v>0</v>
      </c>
      <c r="AJ81" s="134">
        <v>0</v>
      </c>
      <c r="AK81" s="134">
        <v>6707.2</v>
      </c>
      <c r="AL81" s="134">
        <v>0</v>
      </c>
      <c r="AM81" s="134">
        <v>0</v>
      </c>
      <c r="AN81" s="134">
        <v>0</v>
      </c>
      <c r="AO81" s="134">
        <v>0</v>
      </c>
      <c r="AP81" s="134">
        <v>0</v>
      </c>
      <c r="AQ81" s="134">
        <v>0</v>
      </c>
      <c r="AR81" s="134">
        <v>0</v>
      </c>
      <c r="AS81" s="134">
        <v>0</v>
      </c>
      <c r="AT81" s="134">
        <v>650878.17926746549</v>
      </c>
      <c r="AU81" s="134">
        <v>102498.41358718503</v>
      </c>
      <c r="AV81" s="134">
        <v>128007.2</v>
      </c>
      <c r="AW81" s="134">
        <v>61543.559454018847</v>
      </c>
      <c r="AX81" s="134">
        <v>881383.79285465041</v>
      </c>
      <c r="AY81" s="134">
        <v>874676.59285465046</v>
      </c>
      <c r="AZ81" s="134">
        <v>4265</v>
      </c>
      <c r="BA81" s="134">
        <v>848735</v>
      </c>
      <c r="BB81" s="134">
        <v>0</v>
      </c>
      <c r="BC81" s="134">
        <v>0</v>
      </c>
      <c r="BD81" s="134">
        <v>881383.79285465041</v>
      </c>
      <c r="BE81" s="134">
        <v>881383.79285465053</v>
      </c>
      <c r="BF81" s="134">
        <v>0</v>
      </c>
      <c r="BG81" s="134">
        <v>855442.2</v>
      </c>
      <c r="BH81" s="134">
        <v>727435</v>
      </c>
      <c r="BI81" s="134">
        <v>753376.59285465046</v>
      </c>
      <c r="BJ81" s="134">
        <v>3785.8120243952285</v>
      </c>
      <c r="BK81" s="134">
        <v>3594.5292575757571</v>
      </c>
      <c r="BL81" s="134">
        <v>5.3214970059383346E-2</v>
      </c>
      <c r="BM81" s="134">
        <v>0</v>
      </c>
      <c r="BN81" s="134">
        <v>0</v>
      </c>
      <c r="BO81" s="134">
        <v>881383.79285465041</v>
      </c>
      <c r="BP81" s="134">
        <v>4395.3597630886961</v>
      </c>
      <c r="BQ81" s="135" t="s">
        <v>288</v>
      </c>
      <c r="BR81" s="134">
        <v>4429.064285701761</v>
      </c>
      <c r="BS81" s="134">
        <v>4.4792750887700405E-2</v>
      </c>
      <c r="BT81" s="134">
        <v>0</v>
      </c>
      <c r="BU81" s="134">
        <v>881383.79285465041</v>
      </c>
      <c r="BV81" s="134">
        <v>0</v>
      </c>
      <c r="BW81" s="134">
        <v>881383.79285465041</v>
      </c>
      <c r="BY81" s="132">
        <v>6340.8</v>
      </c>
      <c r="BZ81" s="134">
        <v>199</v>
      </c>
      <c r="CA81" s="132">
        <v>0</v>
      </c>
      <c r="CB81" s="132">
        <v>0</v>
      </c>
      <c r="CD81" s="134">
        <f>VLOOKUP(B81,'[3]Schools Block Data'!$B$5:$AX$149,49,0)</f>
        <v>0</v>
      </c>
      <c r="CH81" s="132" t="s">
        <v>178</v>
      </c>
      <c r="CI81" s="132">
        <v>2319</v>
      </c>
      <c r="CJ81" s="152"/>
      <c r="CK81" s="153"/>
    </row>
    <row r="82" spans="1:89">
      <c r="A82" s="132">
        <v>136275</v>
      </c>
      <c r="B82" s="132">
        <v>8262133</v>
      </c>
      <c r="C82" s="132" t="s">
        <v>196</v>
      </c>
      <c r="D82" s="134">
        <v>626</v>
      </c>
      <c r="E82" s="134">
        <v>626</v>
      </c>
      <c r="F82" s="134">
        <v>0</v>
      </c>
      <c r="G82" s="134">
        <v>2047486.1317659968</v>
      </c>
      <c r="H82" s="134">
        <v>0</v>
      </c>
      <c r="I82" s="134">
        <v>0</v>
      </c>
      <c r="J82" s="134">
        <v>102492.69319999994</v>
      </c>
      <c r="K82" s="134">
        <v>0</v>
      </c>
      <c r="L82" s="134">
        <v>132302.39059999984</v>
      </c>
      <c r="M82" s="134">
        <v>0</v>
      </c>
      <c r="N82" s="134">
        <v>35188.706983974371</v>
      </c>
      <c r="O82" s="134">
        <v>44579.241692307623</v>
      </c>
      <c r="P82" s="134">
        <v>34239.33424423074</v>
      </c>
      <c r="Q82" s="134">
        <v>3322.8045891025586</v>
      </c>
      <c r="R82" s="134">
        <v>28316.073889743573</v>
      </c>
      <c r="S82" s="134">
        <v>23775.595569230769</v>
      </c>
      <c r="T82" s="134">
        <v>0</v>
      </c>
      <c r="U82" s="134">
        <v>0</v>
      </c>
      <c r="V82" s="134">
        <v>0</v>
      </c>
      <c r="W82" s="134">
        <v>0</v>
      </c>
      <c r="X82" s="134">
        <v>0</v>
      </c>
      <c r="Y82" s="134">
        <v>0</v>
      </c>
      <c r="Z82" s="134">
        <v>109280.59570279843</v>
      </c>
      <c r="AA82" s="134">
        <v>0</v>
      </c>
      <c r="AB82" s="134">
        <v>0</v>
      </c>
      <c r="AC82" s="134">
        <v>149332.98494728369</v>
      </c>
      <c r="AD82" s="134">
        <v>0</v>
      </c>
      <c r="AE82" s="134">
        <v>4352.6676263461522</v>
      </c>
      <c r="AF82" s="134">
        <v>0</v>
      </c>
      <c r="AG82" s="134">
        <v>121300</v>
      </c>
      <c r="AH82" s="134">
        <v>0</v>
      </c>
      <c r="AI82" s="134">
        <v>0</v>
      </c>
      <c r="AJ82" s="134">
        <v>0</v>
      </c>
      <c r="AK82" s="134">
        <v>13004.8</v>
      </c>
      <c r="AL82" s="134">
        <v>0</v>
      </c>
      <c r="AM82" s="134">
        <v>0</v>
      </c>
      <c r="AN82" s="134">
        <v>0</v>
      </c>
      <c r="AO82" s="134">
        <v>0</v>
      </c>
      <c r="AP82" s="134">
        <v>0</v>
      </c>
      <c r="AQ82" s="134">
        <v>0</v>
      </c>
      <c r="AR82" s="134">
        <v>0</v>
      </c>
      <c r="AS82" s="134">
        <v>0</v>
      </c>
      <c r="AT82" s="134">
        <v>2047486.1317659968</v>
      </c>
      <c r="AU82" s="134">
        <v>667183.08904501784</v>
      </c>
      <c r="AV82" s="134">
        <v>134304.79999999999</v>
      </c>
      <c r="AW82" s="134">
        <v>275284.75559172849</v>
      </c>
      <c r="AX82" s="134">
        <v>2848974.0208110143</v>
      </c>
      <c r="AY82" s="134">
        <v>2835969.2208110145</v>
      </c>
      <c r="AZ82" s="134">
        <v>4265</v>
      </c>
      <c r="BA82" s="134">
        <v>2669890</v>
      </c>
      <c r="BB82" s="134">
        <v>0</v>
      </c>
      <c r="BC82" s="134">
        <v>0</v>
      </c>
      <c r="BD82" s="134">
        <v>2848974.0208110143</v>
      </c>
      <c r="BE82" s="134">
        <v>2848974.0208110139</v>
      </c>
      <c r="BF82" s="134">
        <v>0</v>
      </c>
      <c r="BG82" s="134">
        <v>2682894.7999999998</v>
      </c>
      <c r="BH82" s="134">
        <v>2548590</v>
      </c>
      <c r="BI82" s="134">
        <v>2714669.2208110145</v>
      </c>
      <c r="BJ82" s="134">
        <v>4336.5323016150396</v>
      </c>
      <c r="BK82" s="134">
        <v>4276.2387558064511</v>
      </c>
      <c r="BL82" s="134">
        <v>1.4099667780878582E-2</v>
      </c>
      <c r="BM82" s="134">
        <v>0</v>
      </c>
      <c r="BN82" s="134">
        <v>0</v>
      </c>
      <c r="BO82" s="134">
        <v>2848974.0208110143</v>
      </c>
      <c r="BP82" s="134">
        <v>4530.3022696661574</v>
      </c>
      <c r="BQ82" s="135" t="s">
        <v>288</v>
      </c>
      <c r="BR82" s="134">
        <v>4551.0767105607256</v>
      </c>
      <c r="BS82" s="134">
        <v>1.3216838629434235E-2</v>
      </c>
      <c r="BT82" s="134">
        <v>0</v>
      </c>
      <c r="BU82" s="134">
        <v>2848974.0208110143</v>
      </c>
      <c r="BV82" s="134">
        <v>0</v>
      </c>
      <c r="BW82" s="134">
        <v>2848974.0208110143</v>
      </c>
      <c r="BY82" s="132">
        <v>12292.48</v>
      </c>
      <c r="BZ82" s="134">
        <v>626</v>
      </c>
      <c r="CA82" s="132">
        <v>0</v>
      </c>
      <c r="CB82" s="132">
        <v>0</v>
      </c>
      <c r="CD82" s="134">
        <f>VLOOKUP(B82,'[3]Schools Block Data'!$B$5:$AX$149,49,0)</f>
        <v>3.2000000000000002E-3</v>
      </c>
      <c r="CH82" s="132" t="s">
        <v>179</v>
      </c>
      <c r="CI82" s="132">
        <v>3005</v>
      </c>
      <c r="CJ82" s="152"/>
      <c r="CK82" s="153"/>
    </row>
    <row r="83" spans="1:89">
      <c r="A83" s="132">
        <v>143263</v>
      </c>
      <c r="B83" s="132">
        <v>8262281</v>
      </c>
      <c r="C83" s="132" t="s">
        <v>167</v>
      </c>
      <c r="D83" s="134">
        <v>356</v>
      </c>
      <c r="E83" s="134">
        <v>356</v>
      </c>
      <c r="F83" s="134">
        <v>0</v>
      </c>
      <c r="G83" s="134">
        <v>1164385.084518682</v>
      </c>
      <c r="H83" s="134">
        <v>0</v>
      </c>
      <c r="I83" s="134">
        <v>0</v>
      </c>
      <c r="J83" s="134">
        <v>19821.700100000053</v>
      </c>
      <c r="K83" s="134">
        <v>0</v>
      </c>
      <c r="L83" s="134">
        <v>26096.343100000093</v>
      </c>
      <c r="M83" s="134">
        <v>0</v>
      </c>
      <c r="N83" s="134">
        <v>226.93606084507007</v>
      </c>
      <c r="O83" s="134">
        <v>557.02487661971838</v>
      </c>
      <c r="P83" s="134">
        <v>0</v>
      </c>
      <c r="Q83" s="134">
        <v>0</v>
      </c>
      <c r="R83" s="134">
        <v>0</v>
      </c>
      <c r="S83" s="134">
        <v>0</v>
      </c>
      <c r="T83" s="134">
        <v>0</v>
      </c>
      <c r="U83" s="134">
        <v>0</v>
      </c>
      <c r="V83" s="134">
        <v>0</v>
      </c>
      <c r="W83" s="134">
        <v>0</v>
      </c>
      <c r="X83" s="134">
        <v>0</v>
      </c>
      <c r="Y83" s="134">
        <v>0</v>
      </c>
      <c r="Z83" s="134">
        <v>2324.7038000000048</v>
      </c>
      <c r="AA83" s="134">
        <v>0</v>
      </c>
      <c r="AB83" s="134">
        <v>0</v>
      </c>
      <c r="AC83" s="134">
        <v>90341.705568810896</v>
      </c>
      <c r="AD83" s="134">
        <v>0</v>
      </c>
      <c r="AE83" s="134">
        <v>0</v>
      </c>
      <c r="AF83" s="134">
        <v>0</v>
      </c>
      <c r="AG83" s="134">
        <v>121300</v>
      </c>
      <c r="AH83" s="134">
        <v>0</v>
      </c>
      <c r="AI83" s="134">
        <v>0</v>
      </c>
      <c r="AJ83" s="134">
        <v>0</v>
      </c>
      <c r="AK83" s="134">
        <v>10240</v>
      </c>
      <c r="AL83" s="134">
        <v>0</v>
      </c>
      <c r="AM83" s="134">
        <v>0</v>
      </c>
      <c r="AN83" s="134">
        <v>0</v>
      </c>
      <c r="AO83" s="134">
        <v>0</v>
      </c>
      <c r="AP83" s="134">
        <v>0</v>
      </c>
      <c r="AQ83" s="134">
        <v>0</v>
      </c>
      <c r="AR83" s="134">
        <v>0</v>
      </c>
      <c r="AS83" s="134">
        <v>0</v>
      </c>
      <c r="AT83" s="134">
        <v>1164385.084518682</v>
      </c>
      <c r="AU83" s="134">
        <v>139368.41350627583</v>
      </c>
      <c r="AV83" s="134">
        <v>131540</v>
      </c>
      <c r="AW83" s="134">
        <v>98572.396059947583</v>
      </c>
      <c r="AX83" s="134">
        <v>1435293.4980249577</v>
      </c>
      <c r="AY83" s="134">
        <v>1425053.4980249577</v>
      </c>
      <c r="AZ83" s="134">
        <v>4265</v>
      </c>
      <c r="BA83" s="134">
        <v>1518340</v>
      </c>
      <c r="BB83" s="134">
        <v>93286.50197504228</v>
      </c>
      <c r="BC83" s="134">
        <v>0</v>
      </c>
      <c r="BD83" s="134">
        <v>1528580</v>
      </c>
      <c r="BE83" s="134">
        <v>1528580.0000000002</v>
      </c>
      <c r="BF83" s="134">
        <v>0</v>
      </c>
      <c r="BG83" s="134">
        <v>1528580</v>
      </c>
      <c r="BH83" s="134">
        <v>1397040</v>
      </c>
      <c r="BI83" s="134">
        <v>1397040</v>
      </c>
      <c r="BJ83" s="134">
        <v>3924.2696629213483</v>
      </c>
      <c r="BK83" s="134">
        <v>3855.6684491978608</v>
      </c>
      <c r="BL83" s="134">
        <v>1.7792301030904095E-2</v>
      </c>
      <c r="BM83" s="134">
        <v>0</v>
      </c>
      <c r="BN83" s="134">
        <v>0</v>
      </c>
      <c r="BO83" s="134">
        <v>1528580</v>
      </c>
      <c r="BP83" s="134">
        <v>4265</v>
      </c>
      <c r="BQ83" s="135" t="s">
        <v>288</v>
      </c>
      <c r="BR83" s="134">
        <v>4293.7640449438204</v>
      </c>
      <c r="BS83" s="134">
        <v>2.7584371758292203E-2</v>
      </c>
      <c r="BT83" s="134">
        <v>0</v>
      </c>
      <c r="BU83" s="134">
        <v>1528580</v>
      </c>
      <c r="BV83" s="134">
        <v>0</v>
      </c>
      <c r="BW83" s="134">
        <v>1528580</v>
      </c>
      <c r="BY83" s="132">
        <v>-560</v>
      </c>
      <c r="BZ83" s="134">
        <v>356</v>
      </c>
      <c r="CA83" s="132">
        <v>0</v>
      </c>
      <c r="CB83" s="132">
        <v>0</v>
      </c>
      <c r="CD83" s="134">
        <f>VLOOKUP(B83,'[3]Schools Block Data'!$B$5:$AX$149,49,0)</f>
        <v>0</v>
      </c>
      <c r="CH83" s="132" t="s">
        <v>180</v>
      </c>
      <c r="CI83" s="132">
        <v>4002</v>
      </c>
      <c r="CJ83" s="152"/>
      <c r="CK83" s="153"/>
    </row>
    <row r="84" spans="1:89">
      <c r="A84" s="132">
        <v>138715</v>
      </c>
      <c r="B84" s="132">
        <v>8262319</v>
      </c>
      <c r="C84" s="132" t="s">
        <v>178</v>
      </c>
      <c r="D84" s="134">
        <v>143</v>
      </c>
      <c r="E84" s="134">
        <v>143</v>
      </c>
      <c r="F84" s="134">
        <v>0</v>
      </c>
      <c r="G84" s="134">
        <v>467716.48057913349</v>
      </c>
      <c r="H84" s="134">
        <v>0</v>
      </c>
      <c r="I84" s="134">
        <v>0</v>
      </c>
      <c r="J84" s="134">
        <v>15954.051300000017</v>
      </c>
      <c r="K84" s="134">
        <v>0</v>
      </c>
      <c r="L84" s="134">
        <v>20027.426100000022</v>
      </c>
      <c r="M84" s="134">
        <v>0</v>
      </c>
      <c r="N84" s="134">
        <v>9730.8398000000088</v>
      </c>
      <c r="O84" s="134">
        <v>9720.5535000000091</v>
      </c>
      <c r="P84" s="134">
        <v>1296.0738000000013</v>
      </c>
      <c r="Q84" s="134">
        <v>1419.5094000000013</v>
      </c>
      <c r="R84" s="134">
        <v>0</v>
      </c>
      <c r="S84" s="134">
        <v>0</v>
      </c>
      <c r="T84" s="134">
        <v>0</v>
      </c>
      <c r="U84" s="134">
        <v>0</v>
      </c>
      <c r="V84" s="134">
        <v>0</v>
      </c>
      <c r="W84" s="134">
        <v>0</v>
      </c>
      <c r="X84" s="134">
        <v>0</v>
      </c>
      <c r="Y84" s="134">
        <v>0</v>
      </c>
      <c r="Z84" s="134">
        <v>35365.174829787233</v>
      </c>
      <c r="AA84" s="134">
        <v>0</v>
      </c>
      <c r="AB84" s="134">
        <v>0</v>
      </c>
      <c r="AC84" s="134">
        <v>43620.437399281393</v>
      </c>
      <c r="AD84" s="134">
        <v>0</v>
      </c>
      <c r="AE84" s="134">
        <v>0</v>
      </c>
      <c r="AF84" s="134">
        <v>0</v>
      </c>
      <c r="AG84" s="134">
        <v>121300</v>
      </c>
      <c r="AH84" s="134">
        <v>0</v>
      </c>
      <c r="AI84" s="134">
        <v>0</v>
      </c>
      <c r="AJ84" s="134">
        <v>0</v>
      </c>
      <c r="AK84" s="134">
        <v>4249.6000000000004</v>
      </c>
      <c r="AL84" s="134">
        <v>0</v>
      </c>
      <c r="AM84" s="134">
        <v>0</v>
      </c>
      <c r="AN84" s="134">
        <v>0</v>
      </c>
      <c r="AO84" s="134">
        <v>0</v>
      </c>
      <c r="AP84" s="134">
        <v>0</v>
      </c>
      <c r="AQ84" s="134">
        <v>0</v>
      </c>
      <c r="AR84" s="134">
        <v>0</v>
      </c>
      <c r="AS84" s="134">
        <v>0</v>
      </c>
      <c r="AT84" s="134">
        <v>467716.48057913349</v>
      </c>
      <c r="AU84" s="134">
        <v>137134.06612906867</v>
      </c>
      <c r="AV84" s="134">
        <v>125549.6</v>
      </c>
      <c r="AW84" s="134">
        <v>56381.69970582761</v>
      </c>
      <c r="AX84" s="134">
        <v>730400.1467082022</v>
      </c>
      <c r="AY84" s="134">
        <v>726150.54670820222</v>
      </c>
      <c r="AZ84" s="134">
        <v>4265</v>
      </c>
      <c r="BA84" s="134">
        <v>609895</v>
      </c>
      <c r="BB84" s="134">
        <v>0</v>
      </c>
      <c r="BC84" s="134">
        <v>0</v>
      </c>
      <c r="BD84" s="134">
        <v>730400.1467082022</v>
      </c>
      <c r="BE84" s="134">
        <v>730400.1467082022</v>
      </c>
      <c r="BF84" s="134">
        <v>0</v>
      </c>
      <c r="BG84" s="134">
        <v>614144.6</v>
      </c>
      <c r="BH84" s="134">
        <v>488595</v>
      </c>
      <c r="BI84" s="134">
        <v>604850.54670820222</v>
      </c>
      <c r="BJ84" s="134">
        <v>4229.7241028545614</v>
      </c>
      <c r="BK84" s="134">
        <v>4270.7756460526316</v>
      </c>
      <c r="BL84" s="134">
        <v>-9.6121984857746243E-3</v>
      </c>
      <c r="BM84" s="134">
        <v>1.4612198485774625E-2</v>
      </c>
      <c r="BN84" s="134">
        <v>8923.9752642516778</v>
      </c>
      <c r="BO84" s="134">
        <v>739324.1219724539</v>
      </c>
      <c r="BP84" s="134">
        <v>5140.3812725346424</v>
      </c>
      <c r="BQ84" s="135" t="s">
        <v>288</v>
      </c>
      <c r="BR84" s="134">
        <v>5170.0987550521249</v>
      </c>
      <c r="BS84" s="134">
        <v>1.5266629906290241E-2</v>
      </c>
      <c r="BT84" s="134">
        <v>0</v>
      </c>
      <c r="BU84" s="134">
        <v>739324.1219724539</v>
      </c>
      <c r="BV84" s="134">
        <v>0</v>
      </c>
      <c r="BW84" s="134">
        <v>739324.1219724539</v>
      </c>
      <c r="BY84" s="132">
        <v>3580.16</v>
      </c>
      <c r="BZ84" s="134">
        <v>143</v>
      </c>
      <c r="CA84" s="132">
        <v>0</v>
      </c>
      <c r="CB84" s="132">
        <v>0</v>
      </c>
      <c r="CD84" s="134">
        <f>VLOOKUP(B84,'[3]Schools Block Data'!$B$5:$AX$149,49,0)</f>
        <v>0</v>
      </c>
      <c r="CH84" s="132" t="s">
        <v>181</v>
      </c>
      <c r="CI84" s="132">
        <v>2299</v>
      </c>
      <c r="CJ84" s="152"/>
      <c r="CK84" s="153"/>
    </row>
    <row r="85" spans="1:89">
      <c r="A85" s="132">
        <v>147380</v>
      </c>
      <c r="B85" s="132">
        <v>8262326</v>
      </c>
      <c r="C85" s="132" t="s">
        <v>81</v>
      </c>
      <c r="D85" s="134">
        <v>177</v>
      </c>
      <c r="E85" s="134">
        <v>177</v>
      </c>
      <c r="F85" s="134">
        <v>0</v>
      </c>
      <c r="G85" s="134">
        <v>578921.79763990641</v>
      </c>
      <c r="H85" s="134">
        <v>0</v>
      </c>
      <c r="I85" s="134">
        <v>0</v>
      </c>
      <c r="J85" s="134">
        <v>9669.1220000000103</v>
      </c>
      <c r="K85" s="134">
        <v>0</v>
      </c>
      <c r="L85" s="134">
        <v>12137.834000000013</v>
      </c>
      <c r="M85" s="134">
        <v>0</v>
      </c>
      <c r="N85" s="134">
        <v>1131.4930000000011</v>
      </c>
      <c r="O85" s="134">
        <v>6387.7923000000119</v>
      </c>
      <c r="P85" s="134">
        <v>864.04920000000084</v>
      </c>
      <c r="Q85" s="134">
        <v>473.16979999999961</v>
      </c>
      <c r="R85" s="134">
        <v>0</v>
      </c>
      <c r="S85" s="134">
        <v>0</v>
      </c>
      <c r="T85" s="134">
        <v>0</v>
      </c>
      <c r="U85" s="134">
        <v>0</v>
      </c>
      <c r="V85" s="134">
        <v>0</v>
      </c>
      <c r="W85" s="134">
        <v>0</v>
      </c>
      <c r="X85" s="134">
        <v>0</v>
      </c>
      <c r="Y85" s="134">
        <v>0</v>
      </c>
      <c r="Z85" s="134">
        <v>38575.553681249999</v>
      </c>
      <c r="AA85" s="134">
        <v>0</v>
      </c>
      <c r="AB85" s="134">
        <v>0</v>
      </c>
      <c r="AC85" s="134">
        <v>53991.730207502151</v>
      </c>
      <c r="AD85" s="134">
        <v>0</v>
      </c>
      <c r="AE85" s="134">
        <v>0</v>
      </c>
      <c r="AF85" s="134">
        <v>0</v>
      </c>
      <c r="AG85" s="134">
        <v>121300</v>
      </c>
      <c r="AH85" s="134">
        <v>0</v>
      </c>
      <c r="AI85" s="134">
        <v>0</v>
      </c>
      <c r="AJ85" s="134">
        <v>0</v>
      </c>
      <c r="AK85" s="134">
        <v>3968</v>
      </c>
      <c r="AL85" s="134">
        <v>0</v>
      </c>
      <c r="AM85" s="134">
        <v>0</v>
      </c>
      <c r="AN85" s="134">
        <v>0</v>
      </c>
      <c r="AO85" s="134">
        <v>0</v>
      </c>
      <c r="AP85" s="134">
        <v>0</v>
      </c>
      <c r="AQ85" s="134">
        <v>0</v>
      </c>
      <c r="AR85" s="134">
        <v>0</v>
      </c>
      <c r="AS85" s="134">
        <v>0</v>
      </c>
      <c r="AT85" s="134">
        <v>578921.79763990641</v>
      </c>
      <c r="AU85" s="134">
        <v>123230.7441887522</v>
      </c>
      <c r="AV85" s="134">
        <v>125268</v>
      </c>
      <c r="AW85" s="134">
        <v>56879.803238122273</v>
      </c>
      <c r="AX85" s="134">
        <v>827420.54182865866</v>
      </c>
      <c r="AY85" s="134">
        <v>823452.54182865866</v>
      </c>
      <c r="AZ85" s="134">
        <v>4265</v>
      </c>
      <c r="BA85" s="134">
        <v>754905</v>
      </c>
      <c r="BB85" s="134">
        <v>0</v>
      </c>
      <c r="BC85" s="134">
        <v>0</v>
      </c>
      <c r="BD85" s="134">
        <v>827420.54182865866</v>
      </c>
      <c r="BE85" s="134">
        <v>827420.54182865855</v>
      </c>
      <c r="BF85" s="134">
        <v>0</v>
      </c>
      <c r="BG85" s="134">
        <v>758873</v>
      </c>
      <c r="BH85" s="134">
        <v>633605</v>
      </c>
      <c r="BI85" s="134">
        <v>702152.54182865866</v>
      </c>
      <c r="BJ85" s="134">
        <v>3966.9635131562636</v>
      </c>
      <c r="BK85" s="134">
        <v>3753.7485662857143</v>
      </c>
      <c r="BL85" s="134">
        <v>5.6800540341337434E-2</v>
      </c>
      <c r="BM85" s="134">
        <v>0</v>
      </c>
      <c r="BN85" s="134">
        <v>0</v>
      </c>
      <c r="BO85" s="134">
        <v>827420.54182865866</v>
      </c>
      <c r="BP85" s="134">
        <v>4652.2742476195408</v>
      </c>
      <c r="BQ85" s="135" t="s">
        <v>288</v>
      </c>
      <c r="BR85" s="134">
        <v>4674.6923267155853</v>
      </c>
      <c r="BS85" s="134">
        <v>4.5862325884347577E-2</v>
      </c>
      <c r="BT85" s="134">
        <v>0</v>
      </c>
      <c r="BU85" s="134">
        <v>827420.54182865866</v>
      </c>
      <c r="BV85" s="134">
        <v>0</v>
      </c>
      <c r="BW85" s="134">
        <v>827420.54182865866</v>
      </c>
      <c r="BY85" s="132">
        <v>3991.75</v>
      </c>
      <c r="BZ85" s="134">
        <v>177</v>
      </c>
      <c r="CA85" s="132">
        <v>0</v>
      </c>
      <c r="CB85" s="132">
        <v>0</v>
      </c>
      <c r="CD85" s="134">
        <f>VLOOKUP(B85,'[3]Schools Block Data'!$B$5:$AX$149,49,0)</f>
        <v>0</v>
      </c>
      <c r="CH85" s="132" t="s">
        <v>182</v>
      </c>
      <c r="CI85" s="132">
        <v>3066</v>
      </c>
      <c r="CJ85" s="152"/>
      <c r="CK85" s="153"/>
    </row>
    <row r="86" spans="1:89">
      <c r="A86" s="132">
        <v>139449</v>
      </c>
      <c r="B86" s="132">
        <v>8262331</v>
      </c>
      <c r="C86" s="132" t="s">
        <v>140</v>
      </c>
      <c r="D86" s="134">
        <v>374</v>
      </c>
      <c r="E86" s="134">
        <v>374</v>
      </c>
      <c r="F86" s="134">
        <v>0</v>
      </c>
      <c r="G86" s="134">
        <v>1223258.4876685028</v>
      </c>
      <c r="H86" s="134">
        <v>0</v>
      </c>
      <c r="I86" s="134">
        <v>0</v>
      </c>
      <c r="J86" s="134">
        <v>38193.031899999965</v>
      </c>
      <c r="K86" s="134">
        <v>0</v>
      </c>
      <c r="L86" s="134">
        <v>53406.469600000033</v>
      </c>
      <c r="M86" s="134">
        <v>0</v>
      </c>
      <c r="N86" s="134">
        <v>4073.3748000000001</v>
      </c>
      <c r="O86" s="134">
        <v>3610.4913000000047</v>
      </c>
      <c r="P86" s="134">
        <v>7344.4182000000073</v>
      </c>
      <c r="Q86" s="134">
        <v>4731.6979999999985</v>
      </c>
      <c r="R86" s="134">
        <v>2520.1435000000088</v>
      </c>
      <c r="S86" s="134">
        <v>0</v>
      </c>
      <c r="T86" s="134">
        <v>0</v>
      </c>
      <c r="U86" s="134">
        <v>0</v>
      </c>
      <c r="V86" s="134">
        <v>0</v>
      </c>
      <c r="W86" s="134">
        <v>0</v>
      </c>
      <c r="X86" s="134">
        <v>0</v>
      </c>
      <c r="Y86" s="134">
        <v>0</v>
      </c>
      <c r="Z86" s="134">
        <v>15151.085624128693</v>
      </c>
      <c r="AA86" s="134">
        <v>0</v>
      </c>
      <c r="AB86" s="134">
        <v>0</v>
      </c>
      <c r="AC86" s="134">
        <v>88230.618641860448</v>
      </c>
      <c r="AD86" s="134">
        <v>0</v>
      </c>
      <c r="AE86" s="134">
        <v>0</v>
      </c>
      <c r="AF86" s="134">
        <v>0</v>
      </c>
      <c r="AG86" s="134">
        <v>121300</v>
      </c>
      <c r="AH86" s="134">
        <v>0</v>
      </c>
      <c r="AI86" s="134">
        <v>0</v>
      </c>
      <c r="AJ86" s="134">
        <v>0</v>
      </c>
      <c r="AK86" s="134">
        <v>10956.8</v>
      </c>
      <c r="AL86" s="134">
        <v>0</v>
      </c>
      <c r="AM86" s="134">
        <v>0</v>
      </c>
      <c r="AN86" s="134">
        <v>0</v>
      </c>
      <c r="AO86" s="134">
        <v>0</v>
      </c>
      <c r="AP86" s="134">
        <v>0</v>
      </c>
      <c r="AQ86" s="134">
        <v>0</v>
      </c>
      <c r="AR86" s="134">
        <v>0</v>
      </c>
      <c r="AS86" s="134">
        <v>0</v>
      </c>
      <c r="AT86" s="134">
        <v>1223258.4876685028</v>
      </c>
      <c r="AU86" s="134">
        <v>217261.33156598918</v>
      </c>
      <c r="AV86" s="134">
        <v>132256.79999999999</v>
      </c>
      <c r="AW86" s="134">
        <v>118744.68717841455</v>
      </c>
      <c r="AX86" s="134">
        <v>1572776.6192344921</v>
      </c>
      <c r="AY86" s="134">
        <v>1561819.819234492</v>
      </c>
      <c r="AZ86" s="134">
        <v>4265</v>
      </c>
      <c r="BA86" s="134">
        <v>1595110</v>
      </c>
      <c r="BB86" s="134">
        <v>33290.180765507976</v>
      </c>
      <c r="BC86" s="134">
        <v>0</v>
      </c>
      <c r="BD86" s="134">
        <v>1606066.8</v>
      </c>
      <c r="BE86" s="134">
        <v>1606066.8000000003</v>
      </c>
      <c r="BF86" s="134">
        <v>0</v>
      </c>
      <c r="BG86" s="134">
        <v>1606066.8</v>
      </c>
      <c r="BH86" s="134">
        <v>1473810</v>
      </c>
      <c r="BI86" s="134">
        <v>1473810</v>
      </c>
      <c r="BJ86" s="134">
        <v>3940.6684491978608</v>
      </c>
      <c r="BK86" s="134">
        <v>3903.0593607305937</v>
      </c>
      <c r="BL86" s="134">
        <v>9.6357972019742236E-3</v>
      </c>
      <c r="BM86" s="134">
        <v>0</v>
      </c>
      <c r="BN86" s="134">
        <v>0</v>
      </c>
      <c r="BO86" s="134">
        <v>1606066.8</v>
      </c>
      <c r="BP86" s="134">
        <v>4265</v>
      </c>
      <c r="BQ86" s="135" t="s">
        <v>288</v>
      </c>
      <c r="BR86" s="134">
        <v>4294.2962566844917</v>
      </c>
      <c r="BS86" s="134">
        <v>2.1564534438683447E-2</v>
      </c>
      <c r="BT86" s="134">
        <v>0</v>
      </c>
      <c r="BU86" s="134">
        <v>1606066.8</v>
      </c>
      <c r="BV86" s="134">
        <v>0</v>
      </c>
      <c r="BW86" s="134">
        <v>1606066.8</v>
      </c>
      <c r="BY86" s="132">
        <v>10357.200000000001</v>
      </c>
      <c r="BZ86" s="134">
        <v>374</v>
      </c>
      <c r="CA86" s="132">
        <v>0</v>
      </c>
      <c r="CB86" s="132">
        <v>0</v>
      </c>
      <c r="CD86" s="134">
        <f>VLOOKUP(B86,'[3]Schools Block Data'!$B$5:$AX$149,49,0)</f>
        <v>2.3094688221709007E-3</v>
      </c>
      <c r="CH86" s="132" t="s">
        <v>183</v>
      </c>
      <c r="CI86" s="132">
        <v>3383</v>
      </c>
      <c r="CJ86" s="152"/>
      <c r="CK86" s="153"/>
    </row>
    <row r="87" spans="1:89">
      <c r="A87" s="132">
        <v>139861</v>
      </c>
      <c r="B87" s="132">
        <v>8262332</v>
      </c>
      <c r="C87" s="132" t="s">
        <v>154</v>
      </c>
      <c r="D87" s="134">
        <v>477</v>
      </c>
      <c r="E87" s="134">
        <v>477</v>
      </c>
      <c r="F87" s="134">
        <v>0</v>
      </c>
      <c r="G87" s="134">
        <v>1560145.1834702564</v>
      </c>
      <c r="H87" s="134">
        <v>0</v>
      </c>
      <c r="I87" s="134">
        <v>0</v>
      </c>
      <c r="J87" s="134">
        <v>39643.400199999953</v>
      </c>
      <c r="K87" s="134">
        <v>0</v>
      </c>
      <c r="L87" s="134">
        <v>55834.036399999924</v>
      </c>
      <c r="M87" s="134">
        <v>0</v>
      </c>
      <c r="N87" s="134">
        <v>2036.6874000000016</v>
      </c>
      <c r="O87" s="134">
        <v>3888.2213999999949</v>
      </c>
      <c r="P87" s="134">
        <v>3888.2214000000026</v>
      </c>
      <c r="Q87" s="134">
        <v>946.33960000000013</v>
      </c>
      <c r="R87" s="134">
        <v>0</v>
      </c>
      <c r="S87" s="134">
        <v>0</v>
      </c>
      <c r="T87" s="134">
        <v>0</v>
      </c>
      <c r="U87" s="134">
        <v>0</v>
      </c>
      <c r="V87" s="134">
        <v>0</v>
      </c>
      <c r="W87" s="134">
        <v>0</v>
      </c>
      <c r="X87" s="134">
        <v>0</v>
      </c>
      <c r="Y87" s="134">
        <v>0</v>
      </c>
      <c r="Z87" s="134">
        <v>25571.741799999989</v>
      </c>
      <c r="AA87" s="134">
        <v>0</v>
      </c>
      <c r="AB87" s="134">
        <v>0</v>
      </c>
      <c r="AC87" s="134">
        <v>144530.49862312223</v>
      </c>
      <c r="AD87" s="134">
        <v>0</v>
      </c>
      <c r="AE87" s="134">
        <v>0</v>
      </c>
      <c r="AF87" s="134">
        <v>0</v>
      </c>
      <c r="AG87" s="134">
        <v>121300</v>
      </c>
      <c r="AH87" s="134">
        <v>0</v>
      </c>
      <c r="AI87" s="134">
        <v>0</v>
      </c>
      <c r="AJ87" s="134">
        <v>0</v>
      </c>
      <c r="AK87" s="134">
        <v>10547.2</v>
      </c>
      <c r="AL87" s="134">
        <v>0</v>
      </c>
      <c r="AM87" s="134">
        <v>0</v>
      </c>
      <c r="AN87" s="134">
        <v>0</v>
      </c>
      <c r="AO87" s="134">
        <v>0</v>
      </c>
      <c r="AP87" s="134">
        <v>0</v>
      </c>
      <c r="AQ87" s="134">
        <v>0</v>
      </c>
      <c r="AR87" s="134">
        <v>0</v>
      </c>
      <c r="AS87" s="134">
        <v>0</v>
      </c>
      <c r="AT87" s="134">
        <v>1560145.1834702564</v>
      </c>
      <c r="AU87" s="134">
        <v>276339.14682312211</v>
      </c>
      <c r="AV87" s="134">
        <v>131847.20000000001</v>
      </c>
      <c r="AW87" s="134">
        <v>154272.39042167767</v>
      </c>
      <c r="AX87" s="134">
        <v>1968331.5302933785</v>
      </c>
      <c r="AY87" s="134">
        <v>1957784.3302933786</v>
      </c>
      <c r="AZ87" s="134">
        <v>4265</v>
      </c>
      <c r="BA87" s="134">
        <v>2034405</v>
      </c>
      <c r="BB87" s="134">
        <v>76620.66970662144</v>
      </c>
      <c r="BC87" s="134">
        <v>0</v>
      </c>
      <c r="BD87" s="134">
        <v>2044952.2</v>
      </c>
      <c r="BE87" s="134">
        <v>2044952.1999999997</v>
      </c>
      <c r="BF87" s="134">
        <v>0</v>
      </c>
      <c r="BG87" s="134">
        <v>2044952.2</v>
      </c>
      <c r="BH87" s="134">
        <v>1913105</v>
      </c>
      <c r="BI87" s="134">
        <v>1913105</v>
      </c>
      <c r="BJ87" s="134">
        <v>4010.7023060796646</v>
      </c>
      <c r="BK87" s="134">
        <v>3926.7640918580378</v>
      </c>
      <c r="BL87" s="134">
        <v>2.1375924873019186E-2</v>
      </c>
      <c r="BM87" s="134">
        <v>0</v>
      </c>
      <c r="BN87" s="134">
        <v>0</v>
      </c>
      <c r="BO87" s="134">
        <v>2044952.2</v>
      </c>
      <c r="BP87" s="134">
        <v>4265</v>
      </c>
      <c r="BQ87" s="135" t="s">
        <v>288</v>
      </c>
      <c r="BR87" s="134">
        <v>4287.1115303983224</v>
      </c>
      <c r="BS87" s="134">
        <v>2.0542596189584206E-2</v>
      </c>
      <c r="BT87" s="134">
        <v>0</v>
      </c>
      <c r="BU87" s="134">
        <v>2044952.2</v>
      </c>
      <c r="BV87" s="134">
        <v>0</v>
      </c>
      <c r="BW87" s="134">
        <v>2044952.2</v>
      </c>
      <c r="BY87" s="132">
        <v>9970.7999999999993</v>
      </c>
      <c r="BZ87" s="134">
        <v>477</v>
      </c>
      <c r="CA87" s="132">
        <v>0</v>
      </c>
      <c r="CB87" s="132">
        <v>0</v>
      </c>
      <c r="CD87" s="134">
        <f>VLOOKUP(B87,'[3]Schools Block Data'!$B$5:$AX$149,49,0)</f>
        <v>0</v>
      </c>
      <c r="CH87" s="132" t="s">
        <v>184</v>
      </c>
      <c r="CI87" s="132">
        <v>2029</v>
      </c>
      <c r="CJ87" s="152"/>
      <c r="CK87" s="153"/>
    </row>
    <row r="88" spans="1:89">
      <c r="A88" s="132">
        <v>147381</v>
      </c>
      <c r="B88" s="132">
        <v>8262334</v>
      </c>
      <c r="C88" s="132" t="s">
        <v>142</v>
      </c>
      <c r="D88" s="134">
        <v>157</v>
      </c>
      <c r="E88" s="134">
        <v>157</v>
      </c>
      <c r="F88" s="134">
        <v>0</v>
      </c>
      <c r="G88" s="134">
        <v>513506.90525121649</v>
      </c>
      <c r="H88" s="134">
        <v>0</v>
      </c>
      <c r="I88" s="134">
        <v>0</v>
      </c>
      <c r="J88" s="134">
        <v>12086.402500000006</v>
      </c>
      <c r="K88" s="134">
        <v>0</v>
      </c>
      <c r="L88" s="134">
        <v>15172.292500000007</v>
      </c>
      <c r="M88" s="134">
        <v>0</v>
      </c>
      <c r="N88" s="134">
        <v>1357.7915999999984</v>
      </c>
      <c r="O88" s="134">
        <v>2777.3010000000008</v>
      </c>
      <c r="P88" s="134">
        <v>1296.0738000000019</v>
      </c>
      <c r="Q88" s="134">
        <v>2839.0187999999962</v>
      </c>
      <c r="R88" s="134">
        <v>0</v>
      </c>
      <c r="S88" s="134">
        <v>658.32320000000027</v>
      </c>
      <c r="T88" s="134">
        <v>0</v>
      </c>
      <c r="U88" s="134">
        <v>0</v>
      </c>
      <c r="V88" s="134">
        <v>0</v>
      </c>
      <c r="W88" s="134">
        <v>0</v>
      </c>
      <c r="X88" s="134">
        <v>0</v>
      </c>
      <c r="Y88" s="134">
        <v>0</v>
      </c>
      <c r="Z88" s="134">
        <v>31703.640594491517</v>
      </c>
      <c r="AA88" s="134">
        <v>0</v>
      </c>
      <c r="AB88" s="134">
        <v>0</v>
      </c>
      <c r="AC88" s="134">
        <v>47890.969732078178</v>
      </c>
      <c r="AD88" s="134">
        <v>0</v>
      </c>
      <c r="AE88" s="134">
        <v>0</v>
      </c>
      <c r="AF88" s="134">
        <v>0</v>
      </c>
      <c r="AG88" s="134">
        <v>121300</v>
      </c>
      <c r="AH88" s="134">
        <v>0</v>
      </c>
      <c r="AI88" s="134">
        <v>0</v>
      </c>
      <c r="AJ88" s="134">
        <v>0</v>
      </c>
      <c r="AK88" s="134">
        <v>4889.6000000000004</v>
      </c>
      <c r="AL88" s="134">
        <v>0</v>
      </c>
      <c r="AM88" s="134">
        <v>0</v>
      </c>
      <c r="AN88" s="134">
        <v>0</v>
      </c>
      <c r="AO88" s="134">
        <v>0</v>
      </c>
      <c r="AP88" s="134">
        <v>0</v>
      </c>
      <c r="AQ88" s="134">
        <v>0</v>
      </c>
      <c r="AR88" s="134">
        <v>0</v>
      </c>
      <c r="AS88" s="134">
        <v>0</v>
      </c>
      <c r="AT88" s="134">
        <v>513506.90525121649</v>
      </c>
      <c r="AU88" s="134">
        <v>115781.8137265697</v>
      </c>
      <c r="AV88" s="134">
        <v>126189.6</v>
      </c>
      <c r="AW88" s="134">
        <v>52518.599764125407</v>
      </c>
      <c r="AX88" s="134">
        <v>755478.31897778611</v>
      </c>
      <c r="AY88" s="134">
        <v>750588.71897778613</v>
      </c>
      <c r="AZ88" s="134">
        <v>4265</v>
      </c>
      <c r="BA88" s="134">
        <v>669605</v>
      </c>
      <c r="BB88" s="134">
        <v>0</v>
      </c>
      <c r="BC88" s="134">
        <v>0</v>
      </c>
      <c r="BD88" s="134">
        <v>755478.31897778611</v>
      </c>
      <c r="BE88" s="134">
        <v>755478.318977786</v>
      </c>
      <c r="BF88" s="134">
        <v>0</v>
      </c>
      <c r="BG88" s="134">
        <v>674494.6</v>
      </c>
      <c r="BH88" s="134">
        <v>548305</v>
      </c>
      <c r="BI88" s="134">
        <v>629288.71897778613</v>
      </c>
      <c r="BJ88" s="134">
        <v>4008.2084011323959</v>
      </c>
      <c r="BK88" s="134">
        <v>3802.5693378571427</v>
      </c>
      <c r="BL88" s="134">
        <v>5.4078977923683762E-2</v>
      </c>
      <c r="BM88" s="134">
        <v>0</v>
      </c>
      <c r="BN88" s="134">
        <v>0</v>
      </c>
      <c r="BO88" s="134">
        <v>755478.31897778611</v>
      </c>
      <c r="BP88" s="134">
        <v>4780.819866100549</v>
      </c>
      <c r="BQ88" s="135" t="s">
        <v>288</v>
      </c>
      <c r="BR88" s="134">
        <v>4811.9638151451345</v>
      </c>
      <c r="BS88" s="134">
        <v>2.2923754045137468E-2</v>
      </c>
      <c r="BT88" s="134">
        <v>0</v>
      </c>
      <c r="BU88" s="134">
        <v>755478.31897778611</v>
      </c>
      <c r="BV88" s="134">
        <v>0</v>
      </c>
      <c r="BW88" s="134">
        <v>755478.31897778611</v>
      </c>
      <c r="BY88" s="132">
        <v>4918.1499999999996</v>
      </c>
      <c r="BZ88" s="134">
        <v>157</v>
      </c>
      <c r="CA88" s="132">
        <v>0</v>
      </c>
      <c r="CB88" s="132">
        <v>0</v>
      </c>
      <c r="CD88" s="134">
        <f>VLOOKUP(B88,'[3]Schools Block Data'!$B$5:$AX$149,49,0)</f>
        <v>0</v>
      </c>
      <c r="CH88" s="132" t="s">
        <v>185</v>
      </c>
      <c r="CI88" s="132">
        <v>3379</v>
      </c>
      <c r="CJ88" s="152"/>
      <c r="CK88" s="153"/>
    </row>
    <row r="89" spans="1:89">
      <c r="A89" s="132">
        <v>146462</v>
      </c>
      <c r="B89" s="132">
        <v>8262349</v>
      </c>
      <c r="C89" s="132" t="s">
        <v>141</v>
      </c>
      <c r="D89" s="134">
        <v>228</v>
      </c>
      <c r="E89" s="134">
        <v>228</v>
      </c>
      <c r="F89" s="134">
        <v>0</v>
      </c>
      <c r="G89" s="134">
        <v>745729.77323106595</v>
      </c>
      <c r="H89" s="134">
        <v>0</v>
      </c>
      <c r="I89" s="134">
        <v>0</v>
      </c>
      <c r="J89" s="134">
        <v>26106.629400000009</v>
      </c>
      <c r="K89" s="134">
        <v>0</v>
      </c>
      <c r="L89" s="134">
        <v>32772.151800000014</v>
      </c>
      <c r="M89" s="134">
        <v>0</v>
      </c>
      <c r="N89" s="134">
        <v>2045.6595911894269</v>
      </c>
      <c r="O89" s="134">
        <v>3068.489386784142</v>
      </c>
      <c r="P89" s="134">
        <v>3905.3501286343603</v>
      </c>
      <c r="Q89" s="134">
        <v>2376.2712422907516</v>
      </c>
      <c r="R89" s="134">
        <v>2531.2454537444964</v>
      </c>
      <c r="S89" s="134">
        <v>0</v>
      </c>
      <c r="T89" s="134">
        <v>0</v>
      </c>
      <c r="U89" s="134">
        <v>0</v>
      </c>
      <c r="V89" s="134">
        <v>0</v>
      </c>
      <c r="W89" s="134">
        <v>0</v>
      </c>
      <c r="X89" s="134">
        <v>0</v>
      </c>
      <c r="Y89" s="134">
        <v>0</v>
      </c>
      <c r="Z89" s="134">
        <v>51996.85588101262</v>
      </c>
      <c r="AA89" s="134">
        <v>0</v>
      </c>
      <c r="AB89" s="134">
        <v>0</v>
      </c>
      <c r="AC89" s="134">
        <v>69548.669419833284</v>
      </c>
      <c r="AD89" s="134">
        <v>0</v>
      </c>
      <c r="AE89" s="134">
        <v>0</v>
      </c>
      <c r="AF89" s="134">
        <v>0</v>
      </c>
      <c r="AG89" s="134">
        <v>121300</v>
      </c>
      <c r="AH89" s="134">
        <v>0</v>
      </c>
      <c r="AI89" s="134">
        <v>0</v>
      </c>
      <c r="AJ89" s="134">
        <v>0</v>
      </c>
      <c r="AK89" s="134">
        <v>4531.2000000000007</v>
      </c>
      <c r="AL89" s="134">
        <v>0</v>
      </c>
      <c r="AM89" s="134">
        <v>0</v>
      </c>
      <c r="AN89" s="134">
        <v>0</v>
      </c>
      <c r="AO89" s="134">
        <v>0</v>
      </c>
      <c r="AP89" s="134">
        <v>0</v>
      </c>
      <c r="AQ89" s="134">
        <v>0</v>
      </c>
      <c r="AR89" s="134">
        <v>0</v>
      </c>
      <c r="AS89" s="134">
        <v>0</v>
      </c>
      <c r="AT89" s="134">
        <v>745729.77323106595</v>
      </c>
      <c r="AU89" s="134">
        <v>194351.32230348911</v>
      </c>
      <c r="AV89" s="134">
        <v>125831.2</v>
      </c>
      <c r="AW89" s="134">
        <v>80559.978907753713</v>
      </c>
      <c r="AX89" s="134">
        <v>1065912.2955345551</v>
      </c>
      <c r="AY89" s="134">
        <v>1061381.0955345551</v>
      </c>
      <c r="AZ89" s="134">
        <v>4265</v>
      </c>
      <c r="BA89" s="134">
        <v>972420</v>
      </c>
      <c r="BB89" s="134">
        <v>0</v>
      </c>
      <c r="BC89" s="134">
        <v>0</v>
      </c>
      <c r="BD89" s="134">
        <v>1065912.2955345551</v>
      </c>
      <c r="BE89" s="134">
        <v>1065912.2955345551</v>
      </c>
      <c r="BF89" s="134">
        <v>0</v>
      </c>
      <c r="BG89" s="134">
        <v>976951.2</v>
      </c>
      <c r="BH89" s="134">
        <v>851120</v>
      </c>
      <c r="BI89" s="134">
        <v>940081.09553455515</v>
      </c>
      <c r="BJ89" s="134">
        <v>4123.1626997129615</v>
      </c>
      <c r="BK89" s="134">
        <v>3819.4657090090091</v>
      </c>
      <c r="BL89" s="134">
        <v>7.9512951245410995E-2</v>
      </c>
      <c r="BM89" s="134">
        <v>0</v>
      </c>
      <c r="BN89" s="134">
        <v>0</v>
      </c>
      <c r="BO89" s="134">
        <v>1065912.2955345551</v>
      </c>
      <c r="BP89" s="134">
        <v>4655.1802435726104</v>
      </c>
      <c r="BQ89" s="135" t="s">
        <v>288</v>
      </c>
      <c r="BR89" s="134">
        <v>4675.0539277831367</v>
      </c>
      <c r="BS89" s="134">
        <v>8.5499284573550272E-2</v>
      </c>
      <c r="BT89" s="134">
        <v>0</v>
      </c>
      <c r="BU89" s="134">
        <v>1065912.2955345551</v>
      </c>
      <c r="BV89" s="134">
        <v>0</v>
      </c>
      <c r="BW89" s="134">
        <v>1065912.2955345551</v>
      </c>
      <c r="BY89" s="132">
        <v>-13106.55</v>
      </c>
      <c r="BZ89" s="134">
        <v>228</v>
      </c>
      <c r="CA89" s="132">
        <v>0</v>
      </c>
      <c r="CB89" s="132">
        <v>0</v>
      </c>
      <c r="CD89" s="134">
        <f>VLOOKUP(B89,'[3]Schools Block Data'!$B$5:$AX$149,49,0)</f>
        <v>4.4444444444444444E-3</v>
      </c>
      <c r="CH89" s="132" t="s">
        <v>186</v>
      </c>
      <c r="CI89" s="132">
        <v>3058</v>
      </c>
      <c r="CJ89" s="152"/>
      <c r="CK89" s="153"/>
    </row>
    <row r="90" spans="1:89">
      <c r="A90" s="132">
        <v>141271</v>
      </c>
      <c r="B90" s="132">
        <v>8262350</v>
      </c>
      <c r="C90" s="132" t="s">
        <v>147</v>
      </c>
      <c r="D90" s="134">
        <v>60</v>
      </c>
      <c r="E90" s="134">
        <v>60</v>
      </c>
      <c r="F90" s="134">
        <v>0</v>
      </c>
      <c r="G90" s="134">
        <v>196244.67716606997</v>
      </c>
      <c r="H90" s="134">
        <v>0</v>
      </c>
      <c r="I90" s="134">
        <v>0</v>
      </c>
      <c r="J90" s="134">
        <v>4834.5610000000097</v>
      </c>
      <c r="K90" s="134">
        <v>0</v>
      </c>
      <c r="L90" s="134">
        <v>6068.9170000000122</v>
      </c>
      <c r="M90" s="134">
        <v>0</v>
      </c>
      <c r="N90" s="134">
        <v>234.10199999999961</v>
      </c>
      <c r="O90" s="134">
        <v>1436.5349999999992</v>
      </c>
      <c r="P90" s="134">
        <v>446.92199999999923</v>
      </c>
      <c r="Q90" s="134">
        <v>489.48599999999914</v>
      </c>
      <c r="R90" s="134">
        <v>1042.8180000000013</v>
      </c>
      <c r="S90" s="134">
        <v>0</v>
      </c>
      <c r="T90" s="134">
        <v>0</v>
      </c>
      <c r="U90" s="134">
        <v>0</v>
      </c>
      <c r="V90" s="134">
        <v>0</v>
      </c>
      <c r="W90" s="134">
        <v>0</v>
      </c>
      <c r="X90" s="134">
        <v>0</v>
      </c>
      <c r="Y90" s="134">
        <v>0</v>
      </c>
      <c r="Z90" s="134">
        <v>6677.3407021276707</v>
      </c>
      <c r="AA90" s="134">
        <v>0</v>
      </c>
      <c r="AB90" s="134">
        <v>0</v>
      </c>
      <c r="AC90" s="134">
        <v>18302.281426271915</v>
      </c>
      <c r="AD90" s="134">
        <v>0</v>
      </c>
      <c r="AE90" s="134">
        <v>0</v>
      </c>
      <c r="AF90" s="134">
        <v>0</v>
      </c>
      <c r="AG90" s="134">
        <v>121300</v>
      </c>
      <c r="AH90" s="134">
        <v>0</v>
      </c>
      <c r="AI90" s="134">
        <v>0</v>
      </c>
      <c r="AJ90" s="134">
        <v>0</v>
      </c>
      <c r="AK90" s="134">
        <v>5580.8</v>
      </c>
      <c r="AL90" s="134">
        <v>0</v>
      </c>
      <c r="AM90" s="134">
        <v>0</v>
      </c>
      <c r="AN90" s="134">
        <v>0</v>
      </c>
      <c r="AO90" s="134">
        <v>0</v>
      </c>
      <c r="AP90" s="134">
        <v>0</v>
      </c>
      <c r="AQ90" s="134">
        <v>0</v>
      </c>
      <c r="AR90" s="134">
        <v>0</v>
      </c>
      <c r="AS90" s="134">
        <v>0</v>
      </c>
      <c r="AT90" s="134">
        <v>196244.67716606997</v>
      </c>
      <c r="AU90" s="134">
        <v>39532.963128399599</v>
      </c>
      <c r="AV90" s="134">
        <v>126880.8</v>
      </c>
      <c r="AW90" s="134">
        <v>20274.993306990604</v>
      </c>
      <c r="AX90" s="134">
        <v>362658.44029446959</v>
      </c>
      <c r="AY90" s="134">
        <v>357077.6402944696</v>
      </c>
      <c r="AZ90" s="134">
        <v>4265</v>
      </c>
      <c r="BA90" s="134">
        <v>255900</v>
      </c>
      <c r="BB90" s="134">
        <v>0</v>
      </c>
      <c r="BC90" s="134">
        <v>0</v>
      </c>
      <c r="BD90" s="134">
        <v>362658.44029446959</v>
      </c>
      <c r="BE90" s="134">
        <v>362658.44029446959</v>
      </c>
      <c r="BF90" s="134">
        <v>0</v>
      </c>
      <c r="BG90" s="134">
        <v>261480.8</v>
      </c>
      <c r="BH90" s="134">
        <v>134600</v>
      </c>
      <c r="BI90" s="134">
        <v>235777.6402944696</v>
      </c>
      <c r="BJ90" s="134">
        <v>3929.62733824116</v>
      </c>
      <c r="BK90" s="134">
        <v>3726.5469337078648</v>
      </c>
      <c r="BL90" s="134">
        <v>5.4495598243071881E-2</v>
      </c>
      <c r="BM90" s="134">
        <v>0</v>
      </c>
      <c r="BN90" s="134">
        <v>0</v>
      </c>
      <c r="BO90" s="134">
        <v>362658.44029446959</v>
      </c>
      <c r="BP90" s="134">
        <v>5951.294004907827</v>
      </c>
      <c r="BQ90" s="135" t="s">
        <v>288</v>
      </c>
      <c r="BR90" s="134">
        <v>6044.3073382411594</v>
      </c>
      <c r="BS90" s="134">
        <v>0.176506540786455</v>
      </c>
      <c r="BT90" s="134">
        <v>0</v>
      </c>
      <c r="BU90" s="134">
        <v>362658.44029446959</v>
      </c>
      <c r="BV90" s="134">
        <v>0</v>
      </c>
      <c r="BW90" s="134">
        <v>362658.44029446959</v>
      </c>
      <c r="BY90" s="132">
        <v>4275.2</v>
      </c>
      <c r="BZ90" s="134">
        <v>60</v>
      </c>
      <c r="CA90" s="132">
        <v>0</v>
      </c>
      <c r="CB90" s="132">
        <v>0</v>
      </c>
      <c r="CD90" s="134">
        <f>VLOOKUP(B90,'[3]Schools Block Data'!$B$5:$AX$149,49,0)</f>
        <v>1.1904761904761904E-2</v>
      </c>
      <c r="CH90" s="132" t="s">
        <v>187</v>
      </c>
      <c r="CI90" s="132">
        <v>3378</v>
      </c>
      <c r="CJ90" s="152"/>
      <c r="CK90" s="153"/>
    </row>
    <row r="91" spans="1:89">
      <c r="A91" s="132">
        <v>136853</v>
      </c>
      <c r="B91" s="132">
        <v>8263388</v>
      </c>
      <c r="C91" s="132" t="s">
        <v>170</v>
      </c>
      <c r="D91" s="134">
        <v>654</v>
      </c>
      <c r="E91" s="134">
        <v>654</v>
      </c>
      <c r="F91" s="134">
        <v>0</v>
      </c>
      <c r="G91" s="134">
        <v>2139066.981110163</v>
      </c>
      <c r="H91" s="134">
        <v>0</v>
      </c>
      <c r="I91" s="134">
        <v>0</v>
      </c>
      <c r="J91" s="134">
        <v>42544.136799999877</v>
      </c>
      <c r="K91" s="134">
        <v>0</v>
      </c>
      <c r="L91" s="134">
        <v>58868.494900000136</v>
      </c>
      <c r="M91" s="134">
        <v>0</v>
      </c>
      <c r="N91" s="134">
        <v>2719.7418266462532</v>
      </c>
      <c r="O91" s="134">
        <v>1668.9324845329245</v>
      </c>
      <c r="P91" s="134">
        <v>3028.8033978560497</v>
      </c>
      <c r="Q91" s="134">
        <v>0</v>
      </c>
      <c r="R91" s="134">
        <v>504.80056630934018</v>
      </c>
      <c r="S91" s="134">
        <v>0</v>
      </c>
      <c r="T91" s="134">
        <v>0</v>
      </c>
      <c r="U91" s="134">
        <v>0</v>
      </c>
      <c r="V91" s="134">
        <v>0</v>
      </c>
      <c r="W91" s="134">
        <v>0</v>
      </c>
      <c r="X91" s="134">
        <v>0</v>
      </c>
      <c r="Y91" s="134">
        <v>0</v>
      </c>
      <c r="Z91" s="134">
        <v>56408.978779505349</v>
      </c>
      <c r="AA91" s="134">
        <v>0</v>
      </c>
      <c r="AB91" s="134">
        <v>0</v>
      </c>
      <c r="AC91" s="134">
        <v>188911.0692345924</v>
      </c>
      <c r="AD91" s="134">
        <v>0</v>
      </c>
      <c r="AE91" s="134">
        <v>27762.80282538485</v>
      </c>
      <c r="AF91" s="134">
        <v>0</v>
      </c>
      <c r="AG91" s="134">
        <v>121300</v>
      </c>
      <c r="AH91" s="134">
        <v>0</v>
      </c>
      <c r="AI91" s="134">
        <v>0</v>
      </c>
      <c r="AJ91" s="134">
        <v>60650</v>
      </c>
      <c r="AK91" s="134">
        <v>19609.599999999999</v>
      </c>
      <c r="AL91" s="134">
        <v>0</v>
      </c>
      <c r="AM91" s="134">
        <v>0</v>
      </c>
      <c r="AN91" s="134">
        <v>0</v>
      </c>
      <c r="AO91" s="134">
        <v>0</v>
      </c>
      <c r="AP91" s="134">
        <v>0</v>
      </c>
      <c r="AQ91" s="134">
        <v>0</v>
      </c>
      <c r="AR91" s="134">
        <v>0</v>
      </c>
      <c r="AS91" s="134">
        <v>0</v>
      </c>
      <c r="AT91" s="134">
        <v>2139066.981110163</v>
      </c>
      <c r="AU91" s="134">
        <v>382417.76081482717</v>
      </c>
      <c r="AV91" s="134">
        <v>201559.6</v>
      </c>
      <c r="AW91" s="134">
        <v>198198.43334857002</v>
      </c>
      <c r="AX91" s="134">
        <v>2723044.3419249901</v>
      </c>
      <c r="AY91" s="134">
        <v>2642784.74192499</v>
      </c>
      <c r="AZ91" s="134">
        <v>4265</v>
      </c>
      <c r="BA91" s="134">
        <v>2789310</v>
      </c>
      <c r="BB91" s="134">
        <v>146525.25807501003</v>
      </c>
      <c r="BC91" s="134">
        <v>0</v>
      </c>
      <c r="BD91" s="134">
        <v>2869569.6</v>
      </c>
      <c r="BE91" s="134">
        <v>2869569.6</v>
      </c>
      <c r="BF91" s="134">
        <v>0</v>
      </c>
      <c r="BG91" s="134">
        <v>2869569.6</v>
      </c>
      <c r="BH91" s="134">
        <v>2728660</v>
      </c>
      <c r="BI91" s="134">
        <v>2728660</v>
      </c>
      <c r="BJ91" s="134">
        <v>4172.2629969418958</v>
      </c>
      <c r="BK91" s="134">
        <v>4080.16</v>
      </c>
      <c r="BL91" s="134">
        <v>2.257337872580879E-2</v>
      </c>
      <c r="BM91" s="134">
        <v>0</v>
      </c>
      <c r="BN91" s="134">
        <v>0</v>
      </c>
      <c r="BO91" s="134">
        <v>2869569.6</v>
      </c>
      <c r="BP91" s="134">
        <v>4265</v>
      </c>
      <c r="BQ91" s="135" t="s">
        <v>288</v>
      </c>
      <c r="BR91" s="134">
        <v>4387.7211009174316</v>
      </c>
      <c r="BS91" s="134">
        <v>1.9475653252523539E-2</v>
      </c>
      <c r="BT91" s="134">
        <v>0</v>
      </c>
      <c r="BU91" s="134">
        <v>2869569.6</v>
      </c>
      <c r="BV91" s="134">
        <v>0</v>
      </c>
      <c r="BW91" s="134">
        <v>2869569.6</v>
      </c>
      <c r="BY91" s="132">
        <v>18537.400000000001</v>
      </c>
      <c r="BZ91" s="134">
        <v>654</v>
      </c>
      <c r="CA91" s="132">
        <v>0</v>
      </c>
      <c r="CB91" s="132">
        <v>0</v>
      </c>
      <c r="CD91" s="134">
        <f>VLOOKUP(B91,'[3]Schools Block Data'!$B$5:$AX$149,49,0)</f>
        <v>1.567398119122257E-3</v>
      </c>
      <c r="CH91" s="132" t="s">
        <v>188</v>
      </c>
      <c r="CI91" s="132">
        <v>4702</v>
      </c>
      <c r="CJ91" s="152"/>
      <c r="CK91" s="153"/>
    </row>
    <row r="92" spans="1:89">
      <c r="A92" s="132">
        <v>137061</v>
      </c>
      <c r="B92" s="132">
        <v>8265207</v>
      </c>
      <c r="C92" s="132" t="s">
        <v>200</v>
      </c>
      <c r="D92" s="134">
        <v>677</v>
      </c>
      <c r="E92" s="134">
        <v>677</v>
      </c>
      <c r="F92" s="134">
        <v>0</v>
      </c>
      <c r="G92" s="134">
        <v>2214294.1073571565</v>
      </c>
      <c r="H92" s="134">
        <v>0</v>
      </c>
      <c r="I92" s="134">
        <v>0</v>
      </c>
      <c r="J92" s="134">
        <v>34808.839199999944</v>
      </c>
      <c r="K92" s="134">
        <v>0</v>
      </c>
      <c r="L92" s="134">
        <v>59475.386599999838</v>
      </c>
      <c r="M92" s="134">
        <v>0</v>
      </c>
      <c r="N92" s="134">
        <v>4978.5692000000026</v>
      </c>
      <c r="O92" s="134">
        <v>9998.2836000000025</v>
      </c>
      <c r="P92" s="134">
        <v>3456.1968000000043</v>
      </c>
      <c r="Q92" s="134">
        <v>8043.8866000000125</v>
      </c>
      <c r="R92" s="134">
        <v>1008.0573999999993</v>
      </c>
      <c r="S92" s="134">
        <v>1974.969600000001</v>
      </c>
      <c r="T92" s="134">
        <v>0</v>
      </c>
      <c r="U92" s="134">
        <v>0</v>
      </c>
      <c r="V92" s="134">
        <v>0</v>
      </c>
      <c r="W92" s="134">
        <v>0</v>
      </c>
      <c r="X92" s="134">
        <v>0</v>
      </c>
      <c r="Y92" s="134">
        <v>0</v>
      </c>
      <c r="Z92" s="134">
        <v>47656.427899999988</v>
      </c>
      <c r="AA92" s="134">
        <v>0</v>
      </c>
      <c r="AB92" s="134">
        <v>0</v>
      </c>
      <c r="AC92" s="134">
        <v>177910.59255478258</v>
      </c>
      <c r="AD92" s="134">
        <v>0</v>
      </c>
      <c r="AE92" s="134">
        <v>0</v>
      </c>
      <c r="AF92" s="134">
        <v>0</v>
      </c>
      <c r="AG92" s="134">
        <v>121300</v>
      </c>
      <c r="AH92" s="134">
        <v>0</v>
      </c>
      <c r="AI92" s="134">
        <v>0</v>
      </c>
      <c r="AJ92" s="134">
        <v>0</v>
      </c>
      <c r="AK92" s="134">
        <v>12697.6</v>
      </c>
      <c r="AL92" s="134">
        <v>0</v>
      </c>
      <c r="AM92" s="134">
        <v>0</v>
      </c>
      <c r="AN92" s="134">
        <v>0</v>
      </c>
      <c r="AO92" s="134">
        <v>0</v>
      </c>
      <c r="AP92" s="134">
        <v>0</v>
      </c>
      <c r="AQ92" s="134">
        <v>0</v>
      </c>
      <c r="AR92" s="134">
        <v>0</v>
      </c>
      <c r="AS92" s="134">
        <v>0</v>
      </c>
      <c r="AT92" s="134">
        <v>2214294.1073571565</v>
      </c>
      <c r="AU92" s="134">
        <v>349311.20945478237</v>
      </c>
      <c r="AV92" s="134">
        <v>133997.6</v>
      </c>
      <c r="AW92" s="134">
        <v>204303.57139503403</v>
      </c>
      <c r="AX92" s="134">
        <v>2697602.9168119389</v>
      </c>
      <c r="AY92" s="134">
        <v>2684905.3168119388</v>
      </c>
      <c r="AZ92" s="134">
        <v>4265</v>
      </c>
      <c r="BA92" s="134">
        <v>2887405</v>
      </c>
      <c r="BB92" s="134">
        <v>202499.68318806123</v>
      </c>
      <c r="BC92" s="134">
        <v>0</v>
      </c>
      <c r="BD92" s="134">
        <v>2900102.6</v>
      </c>
      <c r="BE92" s="134">
        <v>2900102.5999999996</v>
      </c>
      <c r="BF92" s="134">
        <v>0</v>
      </c>
      <c r="BG92" s="134">
        <v>2900102.6</v>
      </c>
      <c r="BH92" s="134">
        <v>2766105</v>
      </c>
      <c r="BI92" s="134">
        <v>2766105</v>
      </c>
      <c r="BJ92" s="134">
        <v>4085.8271787296899</v>
      </c>
      <c r="BK92" s="134">
        <v>4000.2962962962961</v>
      </c>
      <c r="BL92" s="134">
        <v>2.1381136820435825E-2</v>
      </c>
      <c r="BM92" s="134">
        <v>0</v>
      </c>
      <c r="BN92" s="134">
        <v>0</v>
      </c>
      <c r="BO92" s="134">
        <v>2900102.6</v>
      </c>
      <c r="BP92" s="134">
        <v>4265</v>
      </c>
      <c r="BQ92" s="135" t="s">
        <v>288</v>
      </c>
      <c r="BR92" s="134">
        <v>4283.7556868537667</v>
      </c>
      <c r="BS92" s="134">
        <v>2.0480543141854879E-2</v>
      </c>
      <c r="BT92" s="134">
        <v>0</v>
      </c>
      <c r="BU92" s="134">
        <v>2900102.6</v>
      </c>
      <c r="BV92" s="134">
        <v>0</v>
      </c>
      <c r="BW92" s="134">
        <v>2900102.6</v>
      </c>
      <c r="BY92" s="132">
        <v>12003.4</v>
      </c>
      <c r="BZ92" s="134">
        <v>677</v>
      </c>
      <c r="CA92" s="132">
        <v>0</v>
      </c>
      <c r="CB92" s="132">
        <v>0</v>
      </c>
      <c r="CD92" s="134">
        <f>VLOOKUP(B92,'[3]Schools Block Data'!$B$5:$AX$149,49,0)</f>
        <v>0</v>
      </c>
      <c r="CH92" s="132" t="s">
        <v>189</v>
      </c>
      <c r="CI92" s="132">
        <v>3369</v>
      </c>
      <c r="CJ92" s="152"/>
      <c r="CK92" s="153"/>
    </row>
    <row r="93" spans="1:89">
      <c r="A93" s="132">
        <v>138933</v>
      </c>
      <c r="B93" s="132">
        <v>8265208</v>
      </c>
      <c r="C93" s="132" t="s">
        <v>175</v>
      </c>
      <c r="D93" s="134">
        <v>417</v>
      </c>
      <c r="E93" s="134">
        <v>417</v>
      </c>
      <c r="F93" s="134">
        <v>0</v>
      </c>
      <c r="G93" s="134">
        <v>1363900.5063041863</v>
      </c>
      <c r="H93" s="134">
        <v>0</v>
      </c>
      <c r="I93" s="134">
        <v>0</v>
      </c>
      <c r="J93" s="134">
        <v>39159.944100000044</v>
      </c>
      <c r="K93" s="134">
        <v>0</v>
      </c>
      <c r="L93" s="134">
        <v>55227.144700000106</v>
      </c>
      <c r="M93" s="134">
        <v>0</v>
      </c>
      <c r="N93" s="134">
        <v>6594.2866742168717</v>
      </c>
      <c r="O93" s="134">
        <v>42976.557980241014</v>
      </c>
      <c r="P93" s="134">
        <v>3906.9598163855408</v>
      </c>
      <c r="Q93" s="134">
        <v>3803.6010910843293</v>
      </c>
      <c r="R93" s="134">
        <v>3038.7465238554205</v>
      </c>
      <c r="S93" s="134">
        <v>1984.4875257831318</v>
      </c>
      <c r="T93" s="134">
        <v>0</v>
      </c>
      <c r="U93" s="134">
        <v>0</v>
      </c>
      <c r="V93" s="134">
        <v>0</v>
      </c>
      <c r="W93" s="134">
        <v>0</v>
      </c>
      <c r="X93" s="134">
        <v>0</v>
      </c>
      <c r="Y93" s="134">
        <v>0</v>
      </c>
      <c r="Z93" s="134">
        <v>21103.543555196637</v>
      </c>
      <c r="AA93" s="134">
        <v>0</v>
      </c>
      <c r="AB93" s="134">
        <v>0</v>
      </c>
      <c r="AC93" s="134">
        <v>141681.75544153847</v>
      </c>
      <c r="AD93" s="134">
        <v>0</v>
      </c>
      <c r="AE93" s="134">
        <v>4738.3840950000158</v>
      </c>
      <c r="AF93" s="134">
        <v>0</v>
      </c>
      <c r="AG93" s="134">
        <v>121300</v>
      </c>
      <c r="AH93" s="134">
        <v>0</v>
      </c>
      <c r="AI93" s="134">
        <v>0</v>
      </c>
      <c r="AJ93" s="134">
        <v>0</v>
      </c>
      <c r="AK93" s="134">
        <v>14336</v>
      </c>
      <c r="AL93" s="134">
        <v>0</v>
      </c>
      <c r="AM93" s="134">
        <v>0</v>
      </c>
      <c r="AN93" s="134">
        <v>0</v>
      </c>
      <c r="AO93" s="134">
        <v>0</v>
      </c>
      <c r="AP93" s="134">
        <v>0</v>
      </c>
      <c r="AQ93" s="134">
        <v>0</v>
      </c>
      <c r="AR93" s="134">
        <v>0</v>
      </c>
      <c r="AS93" s="134">
        <v>0</v>
      </c>
      <c r="AT93" s="134">
        <v>1363900.5063041863</v>
      </c>
      <c r="AU93" s="134">
        <v>324215.41150330158</v>
      </c>
      <c r="AV93" s="134">
        <v>135636</v>
      </c>
      <c r="AW93" s="134">
        <v>168060.95089489542</v>
      </c>
      <c r="AX93" s="134">
        <v>1823751.9178074878</v>
      </c>
      <c r="AY93" s="134">
        <v>1809415.9178074878</v>
      </c>
      <c r="AZ93" s="134">
        <v>4265</v>
      </c>
      <c r="BA93" s="134">
        <v>1778505</v>
      </c>
      <c r="BB93" s="134">
        <v>0</v>
      </c>
      <c r="BC93" s="134">
        <v>0</v>
      </c>
      <c r="BD93" s="134">
        <v>1823751.9178074878</v>
      </c>
      <c r="BE93" s="134">
        <v>1823751.917807488</v>
      </c>
      <c r="BF93" s="134">
        <v>0</v>
      </c>
      <c r="BG93" s="134">
        <v>1792841</v>
      </c>
      <c r="BH93" s="134">
        <v>1657205</v>
      </c>
      <c r="BI93" s="134">
        <v>1688115.9178074878</v>
      </c>
      <c r="BJ93" s="134">
        <v>4048.2396110491313</v>
      </c>
      <c r="BK93" s="134">
        <v>3918.6904363196127</v>
      </c>
      <c r="BL93" s="134">
        <v>3.3059303059210184E-2</v>
      </c>
      <c r="BM93" s="134">
        <v>0</v>
      </c>
      <c r="BN93" s="134">
        <v>0</v>
      </c>
      <c r="BO93" s="134">
        <v>1823751.9178074878</v>
      </c>
      <c r="BP93" s="134">
        <v>4339.1269012169969</v>
      </c>
      <c r="BQ93" s="135" t="s">
        <v>288</v>
      </c>
      <c r="BR93" s="134">
        <v>4373.5057980994907</v>
      </c>
      <c r="BS93" s="134">
        <v>3.0221648493471864E-2</v>
      </c>
      <c r="BT93" s="134">
        <v>0</v>
      </c>
      <c r="BU93" s="134">
        <v>1823751.9178074878</v>
      </c>
      <c r="BV93" s="134">
        <v>0</v>
      </c>
      <c r="BW93" s="134">
        <v>1823751.9178074878</v>
      </c>
      <c r="BY93" s="132">
        <v>13552</v>
      </c>
      <c r="BZ93" s="134">
        <v>417</v>
      </c>
      <c r="CA93" s="132">
        <v>0</v>
      </c>
      <c r="CB93" s="132">
        <v>0</v>
      </c>
      <c r="CD93" s="134">
        <f>VLOOKUP(B93,'[3]Schools Block Data'!$B$5:$AX$149,49,0)</f>
        <v>9.7087378640776691E-3</v>
      </c>
      <c r="CH93" s="132" t="s">
        <v>190</v>
      </c>
      <c r="CI93" s="132">
        <v>2301</v>
      </c>
      <c r="CJ93" s="152"/>
      <c r="CK93" s="153"/>
    </row>
    <row r="94" spans="1:89">
      <c r="A94" s="132">
        <v>136842</v>
      </c>
      <c r="B94" s="132">
        <v>8264000</v>
      </c>
      <c r="C94" s="132" t="s">
        <v>201</v>
      </c>
      <c r="D94" s="134">
        <v>2347</v>
      </c>
      <c r="E94" s="134">
        <v>0</v>
      </c>
      <c r="F94" s="134">
        <v>2347</v>
      </c>
      <c r="G94" s="134">
        <v>0</v>
      </c>
      <c r="H94" s="134">
        <v>7087818.6752094999</v>
      </c>
      <c r="I94" s="134">
        <v>4210379.4940897943</v>
      </c>
      <c r="J94" s="134">
        <v>0</v>
      </c>
      <c r="K94" s="134">
        <v>203313.99139815566</v>
      </c>
      <c r="L94" s="134">
        <v>0</v>
      </c>
      <c r="M94" s="134">
        <v>489741.16482437315</v>
      </c>
      <c r="N94" s="134">
        <v>0</v>
      </c>
      <c r="O94" s="134">
        <v>0</v>
      </c>
      <c r="P94" s="134">
        <v>0</v>
      </c>
      <c r="Q94" s="134">
        <v>0</v>
      </c>
      <c r="R94" s="134">
        <v>0</v>
      </c>
      <c r="S94" s="134">
        <v>0</v>
      </c>
      <c r="T94" s="134">
        <v>85951.273362180887</v>
      </c>
      <c r="U94" s="134">
        <v>86630.73006860161</v>
      </c>
      <c r="V94" s="134">
        <v>65063.287895272602</v>
      </c>
      <c r="W94" s="134">
        <v>54515.784179199632</v>
      </c>
      <c r="X94" s="134">
        <v>63911.396447669285</v>
      </c>
      <c r="Y94" s="134">
        <v>13228.172753122248</v>
      </c>
      <c r="Z94" s="134">
        <v>0</v>
      </c>
      <c r="AA94" s="134">
        <v>86469.541044567275</v>
      </c>
      <c r="AB94" s="134">
        <v>0</v>
      </c>
      <c r="AC94" s="134">
        <v>0</v>
      </c>
      <c r="AD94" s="134">
        <v>933679.87826906994</v>
      </c>
      <c r="AE94" s="134">
        <v>0</v>
      </c>
      <c r="AF94" s="134">
        <v>0</v>
      </c>
      <c r="AG94" s="134">
        <v>121300</v>
      </c>
      <c r="AH94" s="134">
        <v>0</v>
      </c>
      <c r="AI94" s="134">
        <v>0</v>
      </c>
      <c r="AJ94" s="134">
        <v>60650</v>
      </c>
      <c r="AK94" s="134">
        <v>106520.47</v>
      </c>
      <c r="AL94" s="134">
        <v>0</v>
      </c>
      <c r="AM94" s="134">
        <v>0</v>
      </c>
      <c r="AN94" s="134">
        <v>0</v>
      </c>
      <c r="AO94" s="134">
        <v>0</v>
      </c>
      <c r="AP94" s="134">
        <v>0</v>
      </c>
      <c r="AQ94" s="134">
        <v>0</v>
      </c>
      <c r="AR94" s="134">
        <v>0</v>
      </c>
      <c r="AS94" s="134">
        <v>0</v>
      </c>
      <c r="AT94" s="134">
        <v>11298198.169299293</v>
      </c>
      <c r="AU94" s="134">
        <v>2082505.2202422121</v>
      </c>
      <c r="AV94" s="134">
        <v>288470.46999999997</v>
      </c>
      <c r="AW94" s="134">
        <v>1304900.9389933133</v>
      </c>
      <c r="AX94" s="134">
        <v>13669173.859541506</v>
      </c>
      <c r="AY94" s="134">
        <v>13502003.389541505</v>
      </c>
      <c r="AZ94" s="134">
        <v>5525</v>
      </c>
      <c r="BA94" s="134">
        <v>12967175</v>
      </c>
      <c r="BB94" s="134">
        <v>0</v>
      </c>
      <c r="BC94" s="134">
        <v>0</v>
      </c>
      <c r="BD94" s="134">
        <v>13669173.859541506</v>
      </c>
      <c r="BE94" s="134">
        <v>0</v>
      </c>
      <c r="BF94" s="134">
        <v>13669173.859541507</v>
      </c>
      <c r="BG94" s="134">
        <v>13134345.470000001</v>
      </c>
      <c r="BH94" s="134">
        <v>12906525</v>
      </c>
      <c r="BI94" s="134">
        <v>13441353.389541505</v>
      </c>
      <c r="BJ94" s="134">
        <v>5727.0359563449101</v>
      </c>
      <c r="BK94" s="134">
        <v>5607.5661064929127</v>
      </c>
      <c r="BL94" s="134">
        <v>2.1305116619787175E-2</v>
      </c>
      <c r="BM94" s="134">
        <v>0</v>
      </c>
      <c r="BN94" s="134">
        <v>0</v>
      </c>
      <c r="BO94" s="134">
        <v>13669173.859541506</v>
      </c>
      <c r="BP94" s="134">
        <v>5752.8774561318723</v>
      </c>
      <c r="BQ94" s="135" t="s">
        <v>288</v>
      </c>
      <c r="BR94" s="134">
        <v>5824.1047548110373</v>
      </c>
      <c r="BS94" s="134">
        <v>1.9731594846333689E-2</v>
      </c>
      <c r="BT94" s="134">
        <v>0</v>
      </c>
      <c r="BU94" s="134">
        <v>13669173.859541506</v>
      </c>
      <c r="BV94" s="134">
        <v>0</v>
      </c>
      <c r="BW94" s="134">
        <v>13669173.859541506</v>
      </c>
      <c r="BY94" s="132">
        <v>105805.58</v>
      </c>
      <c r="BZ94" s="134">
        <v>0</v>
      </c>
      <c r="CA94" s="132">
        <v>1537</v>
      </c>
      <c r="CB94" s="132">
        <v>810</v>
      </c>
      <c r="CD94" s="134">
        <f>VLOOKUP(B94,'[3]Schools Block Data'!$B$5:$AX$149,49,0)</f>
        <v>2.3798191337458352E-3</v>
      </c>
      <c r="CH94" s="132" t="s">
        <v>191</v>
      </c>
      <c r="CI94" s="132">
        <v>4008</v>
      </c>
      <c r="CJ94" s="152"/>
      <c r="CK94" s="153"/>
    </row>
    <row r="95" spans="1:89">
      <c r="A95" s="132">
        <v>138439</v>
      </c>
      <c r="B95" s="132">
        <v>8264002</v>
      </c>
      <c r="C95" s="132" t="s">
        <v>180</v>
      </c>
      <c r="D95" s="134">
        <v>548</v>
      </c>
      <c r="E95" s="134">
        <v>0</v>
      </c>
      <c r="F95" s="134">
        <v>548</v>
      </c>
      <c r="G95" s="134">
        <v>0</v>
      </c>
      <c r="H95" s="134">
        <v>1673961.0794411504</v>
      </c>
      <c r="I95" s="134">
        <v>961629.88445260737</v>
      </c>
      <c r="J95" s="134">
        <v>0</v>
      </c>
      <c r="K95" s="134">
        <v>120864.02500000005</v>
      </c>
      <c r="L95" s="134">
        <v>0</v>
      </c>
      <c r="M95" s="134">
        <v>270488.54479999992</v>
      </c>
      <c r="N95" s="134">
        <v>0</v>
      </c>
      <c r="O95" s="134">
        <v>0</v>
      </c>
      <c r="P95" s="134">
        <v>0</v>
      </c>
      <c r="Q95" s="134">
        <v>0</v>
      </c>
      <c r="R95" s="134">
        <v>0</v>
      </c>
      <c r="S95" s="134">
        <v>0</v>
      </c>
      <c r="T95" s="134">
        <v>18762.211200000002</v>
      </c>
      <c r="U95" s="134">
        <v>31476.078000000089</v>
      </c>
      <c r="V95" s="134">
        <v>84460.809299999935</v>
      </c>
      <c r="W95" s="134">
        <v>7354.704499999988</v>
      </c>
      <c r="X95" s="134">
        <v>59763.403000000166</v>
      </c>
      <c r="Y95" s="134">
        <v>114435.08750000005</v>
      </c>
      <c r="Z95" s="134">
        <v>0</v>
      </c>
      <c r="AA95" s="134">
        <v>61378.352099999975</v>
      </c>
      <c r="AB95" s="134">
        <v>0</v>
      </c>
      <c r="AC95" s="134">
        <v>0</v>
      </c>
      <c r="AD95" s="134">
        <v>222240.92481921555</v>
      </c>
      <c r="AE95" s="134">
        <v>0</v>
      </c>
      <c r="AF95" s="134">
        <v>31629.961048000147</v>
      </c>
      <c r="AG95" s="134">
        <v>121300</v>
      </c>
      <c r="AH95" s="134">
        <v>2623.1111111111063</v>
      </c>
      <c r="AI95" s="134">
        <v>0</v>
      </c>
      <c r="AJ95" s="134">
        <v>0</v>
      </c>
      <c r="AK95" s="134">
        <v>27904</v>
      </c>
      <c r="AL95" s="134">
        <v>0</v>
      </c>
      <c r="AM95" s="134">
        <v>0</v>
      </c>
      <c r="AN95" s="134">
        <v>0</v>
      </c>
      <c r="AO95" s="134">
        <v>0</v>
      </c>
      <c r="AP95" s="134">
        <v>0</v>
      </c>
      <c r="AQ95" s="134">
        <v>0</v>
      </c>
      <c r="AR95" s="134">
        <v>0</v>
      </c>
      <c r="AS95" s="134">
        <v>0</v>
      </c>
      <c r="AT95" s="134">
        <v>2635590.9638937577</v>
      </c>
      <c r="AU95" s="134">
        <v>1022854.1012672159</v>
      </c>
      <c r="AV95" s="134">
        <v>151827.11111111112</v>
      </c>
      <c r="AW95" s="134">
        <v>467807.82173131895</v>
      </c>
      <c r="AX95" s="134">
        <v>3810272.1762720845</v>
      </c>
      <c r="AY95" s="134">
        <v>3782368.1762720845</v>
      </c>
      <c r="AZ95" s="134">
        <v>5525</v>
      </c>
      <c r="BA95" s="134">
        <v>3027700</v>
      </c>
      <c r="BB95" s="134">
        <v>0</v>
      </c>
      <c r="BC95" s="134">
        <v>0</v>
      </c>
      <c r="BD95" s="134">
        <v>3810272.1762720845</v>
      </c>
      <c r="BE95" s="134">
        <v>0</v>
      </c>
      <c r="BF95" s="134">
        <v>3810272.1762720835</v>
      </c>
      <c r="BG95" s="134">
        <v>3055604</v>
      </c>
      <c r="BH95" s="134">
        <v>2903776.888888889</v>
      </c>
      <c r="BI95" s="134">
        <v>3658445.0651609735</v>
      </c>
      <c r="BJ95" s="134">
        <v>6675.9946444543311</v>
      </c>
      <c r="BK95" s="134">
        <v>6453.9546352715806</v>
      </c>
      <c r="BL95" s="134">
        <v>3.4403713960007888E-2</v>
      </c>
      <c r="BM95" s="134">
        <v>0</v>
      </c>
      <c r="BN95" s="134">
        <v>0</v>
      </c>
      <c r="BO95" s="134">
        <v>3810272.1762720845</v>
      </c>
      <c r="BP95" s="134">
        <v>6902.1317085257015</v>
      </c>
      <c r="BQ95" s="135" t="s">
        <v>288</v>
      </c>
      <c r="BR95" s="134">
        <v>6953.0514165548984</v>
      </c>
      <c r="BS95" s="134">
        <v>2.8736706766111508E-2</v>
      </c>
      <c r="BT95" s="134">
        <v>0</v>
      </c>
      <c r="BU95" s="134">
        <v>3810272.1762720845</v>
      </c>
      <c r="BV95" s="134">
        <v>0</v>
      </c>
      <c r="BW95" s="134">
        <v>3810272.1762720845</v>
      </c>
      <c r="BY95" s="132">
        <v>26378</v>
      </c>
      <c r="BZ95" s="134">
        <v>0</v>
      </c>
      <c r="CA95" s="132">
        <v>363</v>
      </c>
      <c r="CB95" s="132">
        <v>185</v>
      </c>
      <c r="CD95" s="134">
        <f>VLOOKUP(B95,'[3]Schools Block Data'!$B$5:$AX$149,49,0)</f>
        <v>5.9288537549407111E-3</v>
      </c>
      <c r="CH95" s="132" t="s">
        <v>192</v>
      </c>
      <c r="CI95" s="132">
        <v>3006</v>
      </c>
      <c r="CJ95" s="152"/>
      <c r="CK95" s="153"/>
    </row>
    <row r="96" spans="1:89">
      <c r="A96" s="132">
        <v>145736</v>
      </c>
      <c r="B96" s="132">
        <v>8264005</v>
      </c>
      <c r="C96" s="132" t="s">
        <v>152</v>
      </c>
      <c r="D96" s="134">
        <v>1280</v>
      </c>
      <c r="E96" s="134">
        <v>0</v>
      </c>
      <c r="F96" s="134">
        <v>1280</v>
      </c>
      <c r="G96" s="134">
        <v>0</v>
      </c>
      <c r="H96" s="134">
        <v>3578495.3103204761</v>
      </c>
      <c r="I96" s="134">
        <v>2619791.6852114275</v>
      </c>
      <c r="J96" s="134">
        <v>0</v>
      </c>
      <c r="K96" s="134">
        <v>158090.1447</v>
      </c>
      <c r="L96" s="134">
        <v>0</v>
      </c>
      <c r="M96" s="134">
        <v>379929.63364999997</v>
      </c>
      <c r="N96" s="134">
        <v>0</v>
      </c>
      <c r="O96" s="134">
        <v>0</v>
      </c>
      <c r="P96" s="134">
        <v>0</v>
      </c>
      <c r="Q96" s="134">
        <v>0</v>
      </c>
      <c r="R96" s="134">
        <v>0</v>
      </c>
      <c r="S96" s="134">
        <v>0</v>
      </c>
      <c r="T96" s="134">
        <v>50809.972272513733</v>
      </c>
      <c r="U96" s="134">
        <v>170019.57036805022</v>
      </c>
      <c r="V96" s="134">
        <v>38035.305948316367</v>
      </c>
      <c r="W96" s="134">
        <v>8042.1628191072859</v>
      </c>
      <c r="X96" s="134">
        <v>28869.30242756462</v>
      </c>
      <c r="Y96" s="134">
        <v>21105.522167580319</v>
      </c>
      <c r="Z96" s="134">
        <v>0</v>
      </c>
      <c r="AA96" s="134">
        <v>12629.89963636364</v>
      </c>
      <c r="AB96" s="134">
        <v>0</v>
      </c>
      <c r="AC96" s="134">
        <v>0</v>
      </c>
      <c r="AD96" s="134">
        <v>579833.56904050882</v>
      </c>
      <c r="AE96" s="134">
        <v>0</v>
      </c>
      <c r="AF96" s="134">
        <v>0</v>
      </c>
      <c r="AG96" s="134">
        <v>121300</v>
      </c>
      <c r="AH96" s="134">
        <v>0</v>
      </c>
      <c r="AI96" s="134">
        <v>0</v>
      </c>
      <c r="AJ96" s="134">
        <v>0</v>
      </c>
      <c r="AK96" s="134">
        <v>41216</v>
      </c>
      <c r="AL96" s="134">
        <v>0</v>
      </c>
      <c r="AM96" s="134">
        <v>0</v>
      </c>
      <c r="AN96" s="134">
        <v>0</v>
      </c>
      <c r="AO96" s="134">
        <v>0</v>
      </c>
      <c r="AP96" s="134">
        <v>0</v>
      </c>
      <c r="AQ96" s="134">
        <v>0</v>
      </c>
      <c r="AR96" s="134">
        <v>0</v>
      </c>
      <c r="AS96" s="134">
        <v>0</v>
      </c>
      <c r="AT96" s="134">
        <v>6198286.9955319036</v>
      </c>
      <c r="AU96" s="134">
        <v>1447365.083030005</v>
      </c>
      <c r="AV96" s="134">
        <v>162516</v>
      </c>
      <c r="AW96" s="134">
        <v>843941.71358246566</v>
      </c>
      <c r="AX96" s="134">
        <v>7808168.0785619086</v>
      </c>
      <c r="AY96" s="134">
        <v>7766952.0785619086</v>
      </c>
      <c r="AZ96" s="134">
        <v>5525</v>
      </c>
      <c r="BA96" s="134">
        <v>7072000</v>
      </c>
      <c r="BB96" s="134">
        <v>0</v>
      </c>
      <c r="BC96" s="134">
        <v>0</v>
      </c>
      <c r="BD96" s="134">
        <v>7808168.0785619086</v>
      </c>
      <c r="BE96" s="134">
        <v>0</v>
      </c>
      <c r="BF96" s="134">
        <v>7808168.0785619086</v>
      </c>
      <c r="BG96" s="134">
        <v>7113216</v>
      </c>
      <c r="BH96" s="134">
        <v>6950700</v>
      </c>
      <c r="BI96" s="134">
        <v>7645652.0785619086</v>
      </c>
      <c r="BJ96" s="134">
        <v>5973.1656863764911</v>
      </c>
      <c r="BK96" s="134">
        <v>5824.4196670038909</v>
      </c>
      <c r="BL96" s="134">
        <v>2.5538341650631055E-2</v>
      </c>
      <c r="BM96" s="134">
        <v>0</v>
      </c>
      <c r="BN96" s="134">
        <v>0</v>
      </c>
      <c r="BO96" s="134">
        <v>7808168.0785619086</v>
      </c>
      <c r="BP96" s="134">
        <v>6067.9313113764911</v>
      </c>
      <c r="BQ96" s="135" t="s">
        <v>288</v>
      </c>
      <c r="BR96" s="134">
        <v>6100.1313113764909</v>
      </c>
      <c r="BS96" s="134">
        <v>2.5380846021763714E-2</v>
      </c>
      <c r="BT96" s="134">
        <v>0</v>
      </c>
      <c r="BU96" s="134">
        <v>7808168.0785619086</v>
      </c>
      <c r="BV96" s="134">
        <v>0</v>
      </c>
      <c r="BW96" s="134">
        <v>7808168.0785619086</v>
      </c>
      <c r="BY96" s="132">
        <v>38962</v>
      </c>
      <c r="BZ96" s="134">
        <v>0</v>
      </c>
      <c r="CA96" s="132">
        <v>776</v>
      </c>
      <c r="CB96" s="132">
        <v>504</v>
      </c>
      <c r="CD96" s="134">
        <f>VLOOKUP(B96,'[3]Schools Block Data'!$B$5:$AX$149,49,0)</f>
        <v>1.56128024980484E-2</v>
      </c>
      <c r="CH96" s="132" t="s">
        <v>193</v>
      </c>
      <c r="CI96" s="132">
        <v>2327</v>
      </c>
      <c r="CJ96" s="152"/>
      <c r="CK96" s="153"/>
    </row>
    <row r="97" spans="1:89">
      <c r="A97" s="132">
        <v>147860</v>
      </c>
      <c r="B97" s="132">
        <v>8264007</v>
      </c>
      <c r="C97" s="132" t="s">
        <v>203</v>
      </c>
      <c r="D97" s="134">
        <v>686</v>
      </c>
      <c r="E97" s="134">
        <v>0</v>
      </c>
      <c r="F97" s="134">
        <v>686</v>
      </c>
      <c r="G97" s="134">
        <v>0</v>
      </c>
      <c r="H97" s="134">
        <v>3163463.6377317612</v>
      </c>
      <c r="I97" s="134">
        <v>0</v>
      </c>
      <c r="J97" s="134">
        <v>0</v>
      </c>
      <c r="K97" s="134">
        <v>64797.336697058752</v>
      </c>
      <c r="L97" s="134">
        <v>0</v>
      </c>
      <c r="M97" s="134">
        <v>132077.75596029428</v>
      </c>
      <c r="N97" s="134">
        <v>0</v>
      </c>
      <c r="O97" s="134">
        <v>0</v>
      </c>
      <c r="P97" s="134">
        <v>0</v>
      </c>
      <c r="Q97" s="134">
        <v>0</v>
      </c>
      <c r="R97" s="134">
        <v>0</v>
      </c>
      <c r="S97" s="134">
        <v>0</v>
      </c>
      <c r="T97" s="134">
        <v>16128.918399999991</v>
      </c>
      <c r="U97" s="134">
        <v>34021.937250000148</v>
      </c>
      <c r="V97" s="134">
        <v>13230.753374999998</v>
      </c>
      <c r="W97" s="134">
        <v>17344.517029411778</v>
      </c>
      <c r="X97" s="134">
        <v>5188.5307352941318</v>
      </c>
      <c r="Y97" s="134">
        <v>1319.3692441176445</v>
      </c>
      <c r="Z97" s="134">
        <v>0</v>
      </c>
      <c r="AA97" s="134">
        <v>20413.162350000017</v>
      </c>
      <c r="AB97" s="134">
        <v>0</v>
      </c>
      <c r="AC97" s="134">
        <v>0</v>
      </c>
      <c r="AD97" s="134">
        <v>267553.9130507154</v>
      </c>
      <c r="AE97" s="134">
        <v>0</v>
      </c>
      <c r="AF97" s="134">
        <v>0</v>
      </c>
      <c r="AG97" s="134">
        <v>121300</v>
      </c>
      <c r="AH97" s="134">
        <v>0</v>
      </c>
      <c r="AI97" s="134">
        <v>0</v>
      </c>
      <c r="AJ97" s="134">
        <v>0</v>
      </c>
      <c r="AK97" s="134">
        <v>0</v>
      </c>
      <c r="AL97" s="134">
        <v>0</v>
      </c>
      <c r="AM97" s="134">
        <v>0</v>
      </c>
      <c r="AN97" s="134">
        <v>0</v>
      </c>
      <c r="AO97" s="134">
        <v>0</v>
      </c>
      <c r="AP97" s="134">
        <v>0</v>
      </c>
      <c r="AQ97" s="134">
        <v>0</v>
      </c>
      <c r="AR97" s="134">
        <v>0</v>
      </c>
      <c r="AS97" s="134">
        <v>0</v>
      </c>
      <c r="AT97" s="134">
        <v>3163463.6377317612</v>
      </c>
      <c r="AU97" s="134">
        <v>572076.1940918921</v>
      </c>
      <c r="AV97" s="134">
        <v>121300</v>
      </c>
      <c r="AW97" s="134">
        <v>362167.28256672283</v>
      </c>
      <c r="AX97" s="134">
        <v>3856839.8318236535</v>
      </c>
      <c r="AY97" s="134">
        <v>3856839.8318236535</v>
      </c>
      <c r="AZ97" s="134">
        <v>5321</v>
      </c>
      <c r="BA97" s="134">
        <v>3650206</v>
      </c>
      <c r="BB97" s="134">
        <v>0</v>
      </c>
      <c r="BC97" s="134">
        <v>0</v>
      </c>
      <c r="BD97" s="134">
        <v>3856839.8318236535</v>
      </c>
      <c r="BE97" s="134">
        <v>0</v>
      </c>
      <c r="BF97" s="134">
        <v>3856839.8318236531</v>
      </c>
      <c r="BG97" s="134">
        <v>3650206</v>
      </c>
      <c r="BH97" s="134">
        <v>3528906</v>
      </c>
      <c r="BI97" s="134">
        <v>3735539.8318236535</v>
      </c>
      <c r="BJ97" s="134">
        <v>5445.3933408508074</v>
      </c>
      <c r="BK97" s="134">
        <v>5069.9809299435028</v>
      </c>
      <c r="BL97" s="134">
        <v>7.4046118929186569E-2</v>
      </c>
      <c r="BM97" s="134">
        <v>0</v>
      </c>
      <c r="BN97" s="134">
        <v>0</v>
      </c>
      <c r="BO97" s="134">
        <v>3856839.8318236535</v>
      </c>
      <c r="BP97" s="134">
        <v>5622.2154982852089</v>
      </c>
      <c r="BQ97" s="135" t="s">
        <v>288</v>
      </c>
      <c r="BR97" s="134">
        <v>5622.2154982852089</v>
      </c>
      <c r="BS97" s="134">
        <v>3.8611944942535503E-2</v>
      </c>
      <c r="BT97" s="134">
        <v>0</v>
      </c>
      <c r="BU97" s="134">
        <v>3856839.8318236535</v>
      </c>
      <c r="BV97" s="134">
        <v>0</v>
      </c>
      <c r="BW97" s="134">
        <v>3856839.8318236535</v>
      </c>
      <c r="BY97" s="132">
        <v>200</v>
      </c>
      <c r="BZ97" s="134">
        <v>0</v>
      </c>
      <c r="CA97" s="132">
        <v>686</v>
      </c>
      <c r="CB97" s="132">
        <v>0</v>
      </c>
      <c r="CD97" s="134">
        <f>VLOOKUP(B97,'[3]Schools Block Data'!$B$5:$AX$149,49,0)</f>
        <v>0</v>
      </c>
      <c r="CH97" s="132" t="s">
        <v>199</v>
      </c>
      <c r="CI97" s="132">
        <v>3389</v>
      </c>
      <c r="CJ97" s="152"/>
      <c r="CK97" s="153"/>
    </row>
    <row r="98" spans="1:89">
      <c r="A98" s="132">
        <v>148835</v>
      </c>
      <c r="B98" s="132">
        <v>8264008</v>
      </c>
      <c r="C98" s="132" t="s">
        <v>293</v>
      </c>
      <c r="D98" s="134">
        <v>1387</v>
      </c>
      <c r="E98" s="134">
        <v>0</v>
      </c>
      <c r="F98" s="134">
        <v>1387</v>
      </c>
      <c r="G98" s="134">
        <v>0</v>
      </c>
      <c r="H98" s="134">
        <v>3869017.4811325767</v>
      </c>
      <c r="I98" s="134">
        <v>2848503.6577298855</v>
      </c>
      <c r="J98" s="134">
        <v>0</v>
      </c>
      <c r="K98" s="134">
        <v>164375.07399999982</v>
      </c>
      <c r="L98" s="134">
        <v>0</v>
      </c>
      <c r="M98" s="134">
        <v>443992.71005000023</v>
      </c>
      <c r="N98" s="134">
        <v>0</v>
      </c>
      <c r="O98" s="134">
        <v>0</v>
      </c>
      <c r="P98" s="134">
        <v>0</v>
      </c>
      <c r="Q98" s="134">
        <v>0</v>
      </c>
      <c r="R98" s="134">
        <v>0</v>
      </c>
      <c r="S98" s="134">
        <v>0</v>
      </c>
      <c r="T98" s="134">
        <v>142959.20520404034</v>
      </c>
      <c r="U98" s="134">
        <v>141307.06289159448</v>
      </c>
      <c r="V98" s="134">
        <v>69209.836995202</v>
      </c>
      <c r="W98" s="134">
        <v>23418.216578282867</v>
      </c>
      <c r="X98" s="134">
        <v>5764.4840808080789</v>
      </c>
      <c r="Y98" s="134">
        <v>2748.4236599567043</v>
      </c>
      <c r="Z98" s="134">
        <v>0</v>
      </c>
      <c r="AA98" s="134">
        <v>121911.00731184907</v>
      </c>
      <c r="AB98" s="134">
        <v>0</v>
      </c>
      <c r="AC98" s="134">
        <v>0</v>
      </c>
      <c r="AD98" s="134">
        <v>518668.62486785837</v>
      </c>
      <c r="AE98" s="134">
        <v>0</v>
      </c>
      <c r="AF98" s="134">
        <v>17578.794204424325</v>
      </c>
      <c r="AG98" s="134">
        <v>121300</v>
      </c>
      <c r="AH98" s="134">
        <v>0</v>
      </c>
      <c r="AI98" s="134">
        <v>0</v>
      </c>
      <c r="AJ98" s="134">
        <v>0</v>
      </c>
      <c r="AK98" s="134">
        <v>55296</v>
      </c>
      <c r="AL98" s="134">
        <v>0</v>
      </c>
      <c r="AM98" s="134">
        <v>0</v>
      </c>
      <c r="AN98" s="134">
        <v>0</v>
      </c>
      <c r="AO98" s="134">
        <v>0</v>
      </c>
      <c r="AP98" s="134">
        <v>0</v>
      </c>
      <c r="AQ98" s="134">
        <v>0</v>
      </c>
      <c r="AR98" s="134">
        <v>0</v>
      </c>
      <c r="AS98" s="134">
        <v>0</v>
      </c>
      <c r="AT98" s="134">
        <v>6717521.1388624627</v>
      </c>
      <c r="AU98" s="134">
        <v>1651933.4398440165</v>
      </c>
      <c r="AV98" s="134">
        <v>176596</v>
      </c>
      <c r="AW98" s="134">
        <v>879493.78847876866</v>
      </c>
      <c r="AX98" s="134">
        <v>8546050.5787064787</v>
      </c>
      <c r="AY98" s="134">
        <v>8490754.5787064787</v>
      </c>
      <c r="AZ98" s="134">
        <v>5525</v>
      </c>
      <c r="BA98" s="134">
        <v>7663175</v>
      </c>
      <c r="BB98" s="134">
        <v>0</v>
      </c>
      <c r="BC98" s="134">
        <v>0</v>
      </c>
      <c r="BD98" s="134">
        <v>8546050.5787064787</v>
      </c>
      <c r="BE98" s="134">
        <v>0</v>
      </c>
      <c r="BF98" s="134">
        <v>8546050.5787064787</v>
      </c>
      <c r="BG98" s="134">
        <v>7718471</v>
      </c>
      <c r="BH98" s="134">
        <v>7541875</v>
      </c>
      <c r="BI98" s="134">
        <v>8369454.5787064787</v>
      </c>
      <c r="BJ98" s="134">
        <v>6034.2138274740291</v>
      </c>
      <c r="BK98" s="134">
        <v>5798.8173149425284</v>
      </c>
      <c r="BL98" s="134">
        <v>4.0593883156988843E-2</v>
      </c>
      <c r="BM98" s="134">
        <v>0</v>
      </c>
      <c r="BN98" s="134">
        <v>0</v>
      </c>
      <c r="BO98" s="134">
        <v>8546050.5787064787</v>
      </c>
      <c r="BP98" s="134">
        <v>6121.6687661906844</v>
      </c>
      <c r="BQ98" s="135" t="s">
        <v>288</v>
      </c>
      <c r="BR98" s="134">
        <v>6161.5361057725149</v>
      </c>
      <c r="BS98" s="134">
        <v>3.974751898648865E-2</v>
      </c>
      <c r="BT98" s="134">
        <v>0</v>
      </c>
      <c r="BU98" s="134">
        <v>8546050.5787064787</v>
      </c>
      <c r="BV98" s="134">
        <v>0</v>
      </c>
      <c r="BW98" s="134">
        <v>8546050.5787064787</v>
      </c>
      <c r="BY98" s="132">
        <v>55728</v>
      </c>
      <c r="BZ98" s="134">
        <v>0</v>
      </c>
      <c r="CA98" s="132">
        <v>839</v>
      </c>
      <c r="CB98" s="132">
        <v>548</v>
      </c>
      <c r="CD98" s="134">
        <f>VLOOKUP(B98,'[3]Schools Block Data'!$B$5:$AX$149,49,0)</f>
        <v>2.8901734104046241E-3</v>
      </c>
      <c r="CH98" s="132" t="s">
        <v>200</v>
      </c>
      <c r="CI98" s="132">
        <v>5207</v>
      </c>
      <c r="CJ98" s="152"/>
      <c r="CK98" s="153"/>
    </row>
    <row r="99" spans="1:89">
      <c r="A99" s="132">
        <v>137052</v>
      </c>
      <c r="B99" s="132">
        <v>8264018</v>
      </c>
      <c r="C99" s="132" t="s">
        <v>169</v>
      </c>
      <c r="D99" s="134">
        <v>1799</v>
      </c>
      <c r="E99" s="134">
        <v>0</v>
      </c>
      <c r="F99" s="134">
        <v>1799</v>
      </c>
      <c r="G99" s="134">
        <v>0</v>
      </c>
      <c r="H99" s="134">
        <v>4984991.5340933437</v>
      </c>
      <c r="I99" s="134">
        <v>3732163.5515512004</v>
      </c>
      <c r="J99" s="134">
        <v>0</v>
      </c>
      <c r="K99" s="134">
        <v>78319.888200000045</v>
      </c>
      <c r="L99" s="134">
        <v>0</v>
      </c>
      <c r="M99" s="134">
        <v>189519.9343499993</v>
      </c>
      <c r="N99" s="134">
        <v>0</v>
      </c>
      <c r="O99" s="134">
        <v>0</v>
      </c>
      <c r="P99" s="134">
        <v>0</v>
      </c>
      <c r="Q99" s="134">
        <v>0</v>
      </c>
      <c r="R99" s="134">
        <v>0</v>
      </c>
      <c r="S99" s="134">
        <v>0</v>
      </c>
      <c r="T99" s="134">
        <v>15141.433600000004</v>
      </c>
      <c r="U99" s="134">
        <v>11803.52924999999</v>
      </c>
      <c r="V99" s="134">
        <v>3672.2091000000037</v>
      </c>
      <c r="W99" s="134">
        <v>0</v>
      </c>
      <c r="X99" s="134">
        <v>0</v>
      </c>
      <c r="Y99" s="134">
        <v>0</v>
      </c>
      <c r="Z99" s="134">
        <v>0</v>
      </c>
      <c r="AA99" s="134">
        <v>14211.633544283324</v>
      </c>
      <c r="AB99" s="134">
        <v>0</v>
      </c>
      <c r="AC99" s="134">
        <v>0</v>
      </c>
      <c r="AD99" s="134">
        <v>744132.19625874527</v>
      </c>
      <c r="AE99" s="134">
        <v>0</v>
      </c>
      <c r="AF99" s="134">
        <v>0</v>
      </c>
      <c r="AG99" s="134">
        <v>121300</v>
      </c>
      <c r="AH99" s="134">
        <v>0</v>
      </c>
      <c r="AI99" s="134">
        <v>0</v>
      </c>
      <c r="AJ99" s="134">
        <v>90975</v>
      </c>
      <c r="AK99" s="134">
        <v>73864.27</v>
      </c>
      <c r="AL99" s="134">
        <v>0</v>
      </c>
      <c r="AM99" s="134">
        <v>0</v>
      </c>
      <c r="AN99" s="134">
        <v>0</v>
      </c>
      <c r="AO99" s="134">
        <v>0</v>
      </c>
      <c r="AP99" s="134">
        <v>0</v>
      </c>
      <c r="AQ99" s="134">
        <v>0</v>
      </c>
      <c r="AR99" s="134">
        <v>0</v>
      </c>
      <c r="AS99" s="134">
        <v>0</v>
      </c>
      <c r="AT99" s="134">
        <v>8717155.0856445432</v>
      </c>
      <c r="AU99" s="134">
        <v>1056800.8243030279</v>
      </c>
      <c r="AV99" s="134">
        <v>286139.27</v>
      </c>
      <c r="AW99" s="134">
        <v>838696.59438309143</v>
      </c>
      <c r="AX99" s="134">
        <v>10060095.17994757</v>
      </c>
      <c r="AY99" s="134">
        <v>9895255.9099475704</v>
      </c>
      <c r="AZ99" s="134">
        <v>5525</v>
      </c>
      <c r="BA99" s="134">
        <v>9939475</v>
      </c>
      <c r="BB99" s="134">
        <v>0</v>
      </c>
      <c r="BC99" s="134">
        <v>44219.090052429587</v>
      </c>
      <c r="BD99" s="134">
        <v>10104314.27</v>
      </c>
      <c r="BE99" s="134">
        <v>0</v>
      </c>
      <c r="BF99" s="134">
        <v>10104314.27</v>
      </c>
      <c r="BG99" s="134">
        <v>10104314.27</v>
      </c>
      <c r="BH99" s="134">
        <v>9909150</v>
      </c>
      <c r="BI99" s="134">
        <v>9909150</v>
      </c>
      <c r="BJ99" s="134">
        <v>5508.1434130072266</v>
      </c>
      <c r="BK99" s="134">
        <v>5396.6740823136815</v>
      </c>
      <c r="BL99" s="134">
        <v>2.065519039937197E-2</v>
      </c>
      <c r="BM99" s="134">
        <v>0</v>
      </c>
      <c r="BN99" s="134">
        <v>0</v>
      </c>
      <c r="BO99" s="134">
        <v>10104314.27</v>
      </c>
      <c r="BP99" s="134">
        <v>5525</v>
      </c>
      <c r="BQ99" s="135" t="s">
        <v>288</v>
      </c>
      <c r="BR99" s="134">
        <v>5616.6282768204555</v>
      </c>
      <c r="BS99" s="134">
        <v>2.0942166814283292E-2</v>
      </c>
      <c r="BT99" s="134">
        <v>0</v>
      </c>
      <c r="BU99" s="134">
        <v>10104314.27</v>
      </c>
      <c r="BV99" s="134">
        <v>0</v>
      </c>
      <c r="BW99" s="134">
        <v>10104314.27</v>
      </c>
      <c r="BY99" s="132">
        <v>67027.210000000006</v>
      </c>
      <c r="BZ99" s="134">
        <v>0</v>
      </c>
      <c r="CA99" s="132">
        <v>1081</v>
      </c>
      <c r="CB99" s="132">
        <v>718</v>
      </c>
      <c r="CD99" s="134">
        <f>VLOOKUP(B99,'[3]Schools Block Data'!$B$5:$AX$149,49,0)</f>
        <v>6.1179087875417133E-3</v>
      </c>
      <c r="CH99" s="132" t="s">
        <v>201</v>
      </c>
      <c r="CI99" s="132">
        <v>4000</v>
      </c>
      <c r="CJ99" s="152"/>
      <c r="CK99" s="153"/>
    </row>
    <row r="100" spans="1:89">
      <c r="A100" s="132">
        <v>136730</v>
      </c>
      <c r="B100" s="132">
        <v>8264097</v>
      </c>
      <c r="C100" s="132" t="s">
        <v>177</v>
      </c>
      <c r="D100" s="134">
        <v>1493</v>
      </c>
      <c r="E100" s="134">
        <v>0</v>
      </c>
      <c r="F100" s="134">
        <v>1493</v>
      </c>
      <c r="G100" s="134">
        <v>0</v>
      </c>
      <c r="H100" s="134">
        <v>4136482.3368008593</v>
      </c>
      <c r="I100" s="134">
        <v>3098007.6277500214</v>
      </c>
      <c r="J100" s="134">
        <v>0</v>
      </c>
      <c r="K100" s="134">
        <v>105876.88589999991</v>
      </c>
      <c r="L100" s="134">
        <v>0</v>
      </c>
      <c r="M100" s="134">
        <v>246464.89115000024</v>
      </c>
      <c r="N100" s="134">
        <v>0</v>
      </c>
      <c r="O100" s="134">
        <v>0</v>
      </c>
      <c r="P100" s="134">
        <v>0</v>
      </c>
      <c r="Q100" s="134">
        <v>0</v>
      </c>
      <c r="R100" s="134">
        <v>0</v>
      </c>
      <c r="S100" s="134">
        <v>0</v>
      </c>
      <c r="T100" s="134">
        <v>6254.0704000000096</v>
      </c>
      <c r="U100" s="134">
        <v>16612.374500000027</v>
      </c>
      <c r="V100" s="134">
        <v>5508.3136500000037</v>
      </c>
      <c r="W100" s="134">
        <v>3343.0474999999988</v>
      </c>
      <c r="X100" s="134">
        <v>5760.3280000000004</v>
      </c>
      <c r="Y100" s="134">
        <v>915.48069999999962</v>
      </c>
      <c r="Z100" s="134">
        <v>0</v>
      </c>
      <c r="AA100" s="134">
        <v>80642.093107469613</v>
      </c>
      <c r="AB100" s="134">
        <v>0</v>
      </c>
      <c r="AC100" s="134">
        <v>0</v>
      </c>
      <c r="AD100" s="134">
        <v>486495.75259392953</v>
      </c>
      <c r="AE100" s="134">
        <v>0</v>
      </c>
      <c r="AF100" s="134">
        <v>0</v>
      </c>
      <c r="AG100" s="134">
        <v>121300</v>
      </c>
      <c r="AH100" s="134">
        <v>0</v>
      </c>
      <c r="AI100" s="134">
        <v>0</v>
      </c>
      <c r="AJ100" s="134">
        <v>0</v>
      </c>
      <c r="AK100" s="134">
        <v>76800</v>
      </c>
      <c r="AL100" s="134">
        <v>0</v>
      </c>
      <c r="AM100" s="134">
        <v>0</v>
      </c>
      <c r="AN100" s="134">
        <v>0</v>
      </c>
      <c r="AO100" s="134">
        <v>0</v>
      </c>
      <c r="AP100" s="134">
        <v>0</v>
      </c>
      <c r="AQ100" s="134">
        <v>0</v>
      </c>
      <c r="AR100" s="134">
        <v>0</v>
      </c>
      <c r="AS100" s="134">
        <v>0</v>
      </c>
      <c r="AT100" s="134">
        <v>7234489.9645508807</v>
      </c>
      <c r="AU100" s="134">
        <v>957873.23750139936</v>
      </c>
      <c r="AV100" s="134">
        <v>198100</v>
      </c>
      <c r="AW100" s="134">
        <v>662314.83340869658</v>
      </c>
      <c r="AX100" s="134">
        <v>8390463.2020522803</v>
      </c>
      <c r="AY100" s="134">
        <v>8313663.2020522803</v>
      </c>
      <c r="AZ100" s="134">
        <v>5525</v>
      </c>
      <c r="BA100" s="134">
        <v>8248825</v>
      </c>
      <c r="BB100" s="134">
        <v>0</v>
      </c>
      <c r="BC100" s="134">
        <v>0</v>
      </c>
      <c r="BD100" s="134">
        <v>8390463.2020522803</v>
      </c>
      <c r="BE100" s="134">
        <v>0</v>
      </c>
      <c r="BF100" s="134">
        <v>8390463.2020522803</v>
      </c>
      <c r="BG100" s="134">
        <v>8325625</v>
      </c>
      <c r="BH100" s="134">
        <v>8127525</v>
      </c>
      <c r="BI100" s="134">
        <v>8192363.2020522803</v>
      </c>
      <c r="BJ100" s="134">
        <v>5487.1823188561821</v>
      </c>
      <c r="BK100" s="134">
        <v>5333.9712758851038</v>
      </c>
      <c r="BL100" s="134">
        <v>2.8723634801661905E-2</v>
      </c>
      <c r="BM100" s="134">
        <v>0</v>
      </c>
      <c r="BN100" s="134">
        <v>0</v>
      </c>
      <c r="BO100" s="134">
        <v>8390463.2020522803</v>
      </c>
      <c r="BP100" s="134">
        <v>5568.4281326539049</v>
      </c>
      <c r="BQ100" s="135" t="s">
        <v>288</v>
      </c>
      <c r="BR100" s="134">
        <v>5619.8681862372941</v>
      </c>
      <c r="BS100" s="134">
        <v>2.8017759154953303E-2</v>
      </c>
      <c r="BT100" s="134">
        <v>0</v>
      </c>
      <c r="BU100" s="134">
        <v>8390463.2020522803</v>
      </c>
      <c r="BV100" s="134">
        <v>0</v>
      </c>
      <c r="BW100" s="134">
        <v>8390463.2020522803</v>
      </c>
      <c r="BY100" s="132">
        <v>77400</v>
      </c>
      <c r="BZ100" s="134">
        <v>0</v>
      </c>
      <c r="CA100" s="132">
        <v>897</v>
      </c>
      <c r="CB100" s="132">
        <v>596</v>
      </c>
      <c r="CD100" s="134">
        <f>VLOOKUP(B100,'[3]Schools Block Data'!$B$5:$AX$149,49,0)</f>
        <v>6.6711140760507001E-3</v>
      </c>
      <c r="CH100" s="132" t="s">
        <v>202</v>
      </c>
      <c r="CI100" s="132">
        <v>2030</v>
      </c>
      <c r="CJ100" s="152"/>
      <c r="CK100" s="153"/>
    </row>
    <row r="101" spans="1:89">
      <c r="A101" s="132">
        <v>136844</v>
      </c>
      <c r="B101" s="132">
        <v>8264704</v>
      </c>
      <c r="C101" s="132" t="s">
        <v>194</v>
      </c>
      <c r="D101" s="134">
        <v>1228</v>
      </c>
      <c r="E101" s="134">
        <v>0</v>
      </c>
      <c r="F101" s="134">
        <v>1228</v>
      </c>
      <c r="G101" s="134">
        <v>0</v>
      </c>
      <c r="H101" s="134">
        <v>3444762.8824863345</v>
      </c>
      <c r="I101" s="134">
        <v>2500237.6995767793</v>
      </c>
      <c r="J101" s="134">
        <v>0</v>
      </c>
      <c r="K101" s="134">
        <v>77836.432100000282</v>
      </c>
      <c r="L101" s="134">
        <v>0</v>
      </c>
      <c r="M101" s="134">
        <v>186850.63950000034</v>
      </c>
      <c r="N101" s="134">
        <v>0</v>
      </c>
      <c r="O101" s="134">
        <v>0</v>
      </c>
      <c r="P101" s="134">
        <v>0</v>
      </c>
      <c r="Q101" s="134">
        <v>0</v>
      </c>
      <c r="R101" s="134">
        <v>0</v>
      </c>
      <c r="S101" s="134">
        <v>0</v>
      </c>
      <c r="T101" s="134">
        <v>12188.905018418918</v>
      </c>
      <c r="U101" s="134">
        <v>37189.543394458036</v>
      </c>
      <c r="V101" s="134">
        <v>16538.408709535433</v>
      </c>
      <c r="W101" s="134">
        <v>30781.10304482474</v>
      </c>
      <c r="X101" s="134">
        <v>5765.0226438467816</v>
      </c>
      <c r="Y101" s="134">
        <v>5497.3608782396095</v>
      </c>
      <c r="Z101" s="134">
        <v>0</v>
      </c>
      <c r="AA101" s="134">
        <v>56656.940399999963</v>
      </c>
      <c r="AB101" s="134">
        <v>0</v>
      </c>
      <c r="AC101" s="134">
        <v>0</v>
      </c>
      <c r="AD101" s="134">
        <v>454457.70735485316</v>
      </c>
      <c r="AE101" s="134">
        <v>0</v>
      </c>
      <c r="AF101" s="134">
        <v>0</v>
      </c>
      <c r="AG101" s="134">
        <v>121300</v>
      </c>
      <c r="AH101" s="134">
        <v>0</v>
      </c>
      <c r="AI101" s="134">
        <v>0</v>
      </c>
      <c r="AJ101" s="134">
        <v>0</v>
      </c>
      <c r="AK101" s="134">
        <v>59904</v>
      </c>
      <c r="AL101" s="134">
        <v>0</v>
      </c>
      <c r="AM101" s="134">
        <v>0</v>
      </c>
      <c r="AN101" s="134">
        <v>0</v>
      </c>
      <c r="AO101" s="134">
        <v>0</v>
      </c>
      <c r="AP101" s="134">
        <v>0</v>
      </c>
      <c r="AQ101" s="134">
        <v>0</v>
      </c>
      <c r="AR101" s="134">
        <v>0</v>
      </c>
      <c r="AS101" s="134">
        <v>0</v>
      </c>
      <c r="AT101" s="134">
        <v>5945000.5820631143</v>
      </c>
      <c r="AU101" s="134">
        <v>883762.06304417725</v>
      </c>
      <c r="AV101" s="134">
        <v>181204</v>
      </c>
      <c r="AW101" s="134">
        <v>602505.68488788954</v>
      </c>
      <c r="AX101" s="134">
        <v>7009966.6451072916</v>
      </c>
      <c r="AY101" s="134">
        <v>6950062.6451072916</v>
      </c>
      <c r="AZ101" s="134">
        <v>5525</v>
      </c>
      <c r="BA101" s="134">
        <v>6784700</v>
      </c>
      <c r="BB101" s="134">
        <v>0</v>
      </c>
      <c r="BC101" s="134">
        <v>0</v>
      </c>
      <c r="BD101" s="134">
        <v>7009966.6451072916</v>
      </c>
      <c r="BE101" s="134">
        <v>0</v>
      </c>
      <c r="BF101" s="134">
        <v>7009966.6451072907</v>
      </c>
      <c r="BG101" s="134">
        <v>6844604</v>
      </c>
      <c r="BH101" s="134">
        <v>6663400</v>
      </c>
      <c r="BI101" s="134">
        <v>6828762.6451072916</v>
      </c>
      <c r="BJ101" s="134">
        <v>5560.8816328235271</v>
      </c>
      <c r="BK101" s="134">
        <v>5400.2027624286875</v>
      </c>
      <c r="BL101" s="134">
        <v>2.9754229139828788E-2</v>
      </c>
      <c r="BM101" s="134">
        <v>0</v>
      </c>
      <c r="BN101" s="134">
        <v>0</v>
      </c>
      <c r="BO101" s="134">
        <v>7009966.6451072916</v>
      </c>
      <c r="BP101" s="134">
        <v>5659.6601344521923</v>
      </c>
      <c r="BQ101" s="135" t="s">
        <v>288</v>
      </c>
      <c r="BR101" s="134">
        <v>5708.4418934098467</v>
      </c>
      <c r="BS101" s="134">
        <v>2.9435934294038013E-2</v>
      </c>
      <c r="BT101" s="134">
        <v>0</v>
      </c>
      <c r="BU101" s="134">
        <v>7009966.6451072916</v>
      </c>
      <c r="BV101" s="134">
        <v>0</v>
      </c>
      <c r="BW101" s="134">
        <v>7009966.6451072916</v>
      </c>
      <c r="BY101" s="132">
        <v>56628</v>
      </c>
      <c r="BZ101" s="134">
        <v>0</v>
      </c>
      <c r="CA101" s="132">
        <v>747</v>
      </c>
      <c r="CB101" s="132">
        <v>481</v>
      </c>
      <c r="CD101" s="134">
        <f>VLOOKUP(B101,'[3]Schools Block Data'!$B$5:$AX$149,49,0)</f>
        <v>8.1234768480909821E-3</v>
      </c>
      <c r="CH101" s="132" t="s">
        <v>203</v>
      </c>
      <c r="CI101" s="132">
        <v>4007</v>
      </c>
      <c r="CJ101" s="152"/>
      <c r="CK101" s="153"/>
    </row>
    <row r="102" spans="1:89">
      <c r="A102" s="132">
        <v>136468</v>
      </c>
      <c r="B102" s="132">
        <v>8265410</v>
      </c>
      <c r="C102" s="132" t="s">
        <v>114</v>
      </c>
      <c r="D102" s="134">
        <v>1296</v>
      </c>
      <c r="E102" s="134">
        <v>0</v>
      </c>
      <c r="F102" s="134">
        <v>1296</v>
      </c>
      <c r="G102" s="134">
        <v>0</v>
      </c>
      <c r="H102" s="134">
        <v>3587718.2363780029</v>
      </c>
      <c r="I102" s="134">
        <v>2692563.6764673009</v>
      </c>
      <c r="J102" s="134">
        <v>0</v>
      </c>
      <c r="K102" s="134">
        <v>74935.695500000147</v>
      </c>
      <c r="L102" s="134">
        <v>0</v>
      </c>
      <c r="M102" s="134">
        <v>184181.34464999972</v>
      </c>
      <c r="N102" s="134">
        <v>0</v>
      </c>
      <c r="O102" s="134">
        <v>0</v>
      </c>
      <c r="P102" s="134">
        <v>0</v>
      </c>
      <c r="Q102" s="134">
        <v>0</v>
      </c>
      <c r="R102" s="134">
        <v>0</v>
      </c>
      <c r="S102" s="134">
        <v>0</v>
      </c>
      <c r="T102" s="134">
        <v>13176.631153667957</v>
      </c>
      <c r="U102" s="134">
        <v>20125.245238610023</v>
      </c>
      <c r="V102" s="134">
        <v>6737.5821016216178</v>
      </c>
      <c r="W102" s="134">
        <v>6691.2580077220045</v>
      </c>
      <c r="X102" s="134">
        <v>2882.3880648648656</v>
      </c>
      <c r="Y102" s="134">
        <v>3664.7505396139004</v>
      </c>
      <c r="Z102" s="134">
        <v>0</v>
      </c>
      <c r="AA102" s="134">
        <v>39651.046936236453</v>
      </c>
      <c r="AB102" s="134">
        <v>0</v>
      </c>
      <c r="AC102" s="134">
        <v>0</v>
      </c>
      <c r="AD102" s="134">
        <v>341577.23016444547</v>
      </c>
      <c r="AE102" s="134">
        <v>0</v>
      </c>
      <c r="AF102" s="134">
        <v>0</v>
      </c>
      <c r="AG102" s="134">
        <v>121300</v>
      </c>
      <c r="AH102" s="134">
        <v>0</v>
      </c>
      <c r="AI102" s="134">
        <v>0</v>
      </c>
      <c r="AJ102" s="134">
        <v>0</v>
      </c>
      <c r="AK102" s="134">
        <v>0</v>
      </c>
      <c r="AL102" s="134">
        <v>0</v>
      </c>
      <c r="AM102" s="134">
        <v>0</v>
      </c>
      <c r="AN102" s="134">
        <v>0</v>
      </c>
      <c r="AO102" s="134">
        <v>0</v>
      </c>
      <c r="AP102" s="134">
        <v>0</v>
      </c>
      <c r="AQ102" s="134">
        <v>0</v>
      </c>
      <c r="AR102" s="134">
        <v>0</v>
      </c>
      <c r="AS102" s="134">
        <v>0</v>
      </c>
      <c r="AT102" s="134">
        <v>6280281.9128453042</v>
      </c>
      <c r="AU102" s="134">
        <v>693623.17235678202</v>
      </c>
      <c r="AV102" s="134">
        <v>121300</v>
      </c>
      <c r="AW102" s="134">
        <v>527833.0479395024</v>
      </c>
      <c r="AX102" s="134">
        <v>7095205.0852020867</v>
      </c>
      <c r="AY102" s="134">
        <v>7095205.0852020867</v>
      </c>
      <c r="AZ102" s="134">
        <v>5525</v>
      </c>
      <c r="BA102" s="134">
        <v>7160400</v>
      </c>
      <c r="BB102" s="134">
        <v>0</v>
      </c>
      <c r="BC102" s="134">
        <v>65194.914797913283</v>
      </c>
      <c r="BD102" s="134">
        <v>7160400</v>
      </c>
      <c r="BE102" s="134">
        <v>0</v>
      </c>
      <c r="BF102" s="134">
        <v>7160400</v>
      </c>
      <c r="BG102" s="134">
        <v>7160400</v>
      </c>
      <c r="BH102" s="134">
        <v>7039100</v>
      </c>
      <c r="BI102" s="134">
        <v>7039100</v>
      </c>
      <c r="BJ102" s="134">
        <v>5431.4043209876545</v>
      </c>
      <c r="BK102" s="134">
        <v>5319.7880690737829</v>
      </c>
      <c r="BL102" s="134">
        <v>2.0981334305918101E-2</v>
      </c>
      <c r="BM102" s="134">
        <v>0</v>
      </c>
      <c r="BN102" s="134">
        <v>0</v>
      </c>
      <c r="BO102" s="134">
        <v>7160400</v>
      </c>
      <c r="BP102" s="134">
        <v>5525</v>
      </c>
      <c r="BQ102" s="135" t="s">
        <v>288</v>
      </c>
      <c r="BR102" s="134">
        <v>5525</v>
      </c>
      <c r="BS102" s="134">
        <v>1.3311386183084695E-2</v>
      </c>
      <c r="BT102" s="134">
        <v>0</v>
      </c>
      <c r="BU102" s="134">
        <v>7160400</v>
      </c>
      <c r="BV102" s="134">
        <v>0</v>
      </c>
      <c r="BW102" s="134">
        <v>7160400</v>
      </c>
      <c r="BY102" s="132">
        <v>47674</v>
      </c>
      <c r="BZ102" s="134">
        <v>0</v>
      </c>
      <c r="CA102" s="132">
        <v>778</v>
      </c>
      <c r="CB102" s="132">
        <v>518</v>
      </c>
      <c r="CD102" s="134">
        <f>VLOOKUP(B102,'[3]Schools Block Data'!$B$5:$AX$149,49,0)</f>
        <v>9.2592592592592587E-3</v>
      </c>
      <c r="CH102" s="132" t="s">
        <v>204</v>
      </c>
      <c r="CI102" s="132">
        <v>2000</v>
      </c>
      <c r="CJ102" s="152"/>
      <c r="CK102" s="153"/>
    </row>
    <row r="103" spans="1:89">
      <c r="A103" s="132">
        <v>135665</v>
      </c>
      <c r="B103" s="132">
        <v>8266905</v>
      </c>
      <c r="C103" s="132" t="s">
        <v>195</v>
      </c>
      <c r="D103" s="134">
        <v>1144</v>
      </c>
      <c r="E103" s="134">
        <v>0</v>
      </c>
      <c r="F103" s="134">
        <v>1144</v>
      </c>
      <c r="G103" s="134">
        <v>0</v>
      </c>
      <c r="H103" s="134">
        <v>3140406.3225879436</v>
      </c>
      <c r="I103" s="134">
        <v>2406673.7108192281</v>
      </c>
      <c r="J103" s="134">
        <v>0</v>
      </c>
      <c r="K103" s="134">
        <v>206435.75469999984</v>
      </c>
      <c r="L103" s="134">
        <v>0</v>
      </c>
      <c r="M103" s="134">
        <v>484032.13280000049</v>
      </c>
      <c r="N103" s="134">
        <v>0</v>
      </c>
      <c r="O103" s="134">
        <v>0</v>
      </c>
      <c r="P103" s="134">
        <v>0</v>
      </c>
      <c r="Q103" s="134">
        <v>0</v>
      </c>
      <c r="R103" s="134">
        <v>0</v>
      </c>
      <c r="S103" s="134">
        <v>0</v>
      </c>
      <c r="T103" s="134">
        <v>82836.790946888737</v>
      </c>
      <c r="U103" s="134">
        <v>72322.335223488102</v>
      </c>
      <c r="V103" s="134">
        <v>93887.540635583107</v>
      </c>
      <c r="W103" s="134">
        <v>67036.745661700261</v>
      </c>
      <c r="X103" s="134">
        <v>77968.891877300615</v>
      </c>
      <c r="Y103" s="134">
        <v>10096.765231200698</v>
      </c>
      <c r="Z103" s="134">
        <v>0</v>
      </c>
      <c r="AA103" s="134">
        <v>245513.40839999932</v>
      </c>
      <c r="AB103" s="134">
        <v>0</v>
      </c>
      <c r="AC103" s="134">
        <v>0</v>
      </c>
      <c r="AD103" s="134">
        <v>730674.25074740022</v>
      </c>
      <c r="AE103" s="134">
        <v>0</v>
      </c>
      <c r="AF103" s="134">
        <v>80910.701928344541</v>
      </c>
      <c r="AG103" s="134">
        <v>121300</v>
      </c>
      <c r="AH103" s="134">
        <v>0</v>
      </c>
      <c r="AI103" s="134">
        <v>0</v>
      </c>
      <c r="AJ103" s="134">
        <v>0</v>
      </c>
      <c r="AK103" s="134">
        <v>88576</v>
      </c>
      <c r="AL103" s="134">
        <v>0</v>
      </c>
      <c r="AM103" s="134">
        <v>0</v>
      </c>
      <c r="AN103" s="134">
        <v>0</v>
      </c>
      <c r="AO103" s="134">
        <v>0</v>
      </c>
      <c r="AP103" s="134">
        <v>0</v>
      </c>
      <c r="AQ103" s="134">
        <v>0</v>
      </c>
      <c r="AR103" s="134">
        <v>0</v>
      </c>
      <c r="AS103" s="134">
        <v>0</v>
      </c>
      <c r="AT103" s="134">
        <v>5547080.0334071722</v>
      </c>
      <c r="AU103" s="134">
        <v>2151715.3181519061</v>
      </c>
      <c r="AV103" s="134">
        <v>209876</v>
      </c>
      <c r="AW103" s="134">
        <v>978238.09243162978</v>
      </c>
      <c r="AX103" s="134">
        <v>7908671.3515590783</v>
      </c>
      <c r="AY103" s="134">
        <v>7820095.3515590783</v>
      </c>
      <c r="AZ103" s="134">
        <v>5525</v>
      </c>
      <c r="BA103" s="134">
        <v>6320600</v>
      </c>
      <c r="BB103" s="134">
        <v>0</v>
      </c>
      <c r="BC103" s="134">
        <v>0</v>
      </c>
      <c r="BD103" s="134">
        <v>7908671.3515590783</v>
      </c>
      <c r="BE103" s="134">
        <v>0</v>
      </c>
      <c r="BF103" s="134">
        <v>7908671.3515590783</v>
      </c>
      <c r="BG103" s="134">
        <v>6409176</v>
      </c>
      <c r="BH103" s="134">
        <v>6199300</v>
      </c>
      <c r="BI103" s="134">
        <v>7698795.3515590783</v>
      </c>
      <c r="BJ103" s="134">
        <v>6729.7162163977955</v>
      </c>
      <c r="BK103" s="134">
        <v>6425.6923739288968</v>
      </c>
      <c r="BL103" s="134">
        <v>4.7313787336353247E-2</v>
      </c>
      <c r="BM103" s="134">
        <v>0</v>
      </c>
      <c r="BN103" s="134">
        <v>0</v>
      </c>
      <c r="BO103" s="134">
        <v>7908671.3515590783</v>
      </c>
      <c r="BP103" s="134">
        <v>6835.7476849292643</v>
      </c>
      <c r="BQ103" s="135" t="s">
        <v>288</v>
      </c>
      <c r="BR103" s="134">
        <v>6913.174258355838</v>
      </c>
      <c r="BS103" s="134">
        <v>4.5455593554518892E-2</v>
      </c>
      <c r="BT103" s="134">
        <v>0</v>
      </c>
      <c r="BU103" s="134">
        <v>7908671.3515590783</v>
      </c>
      <c r="BV103" s="134">
        <v>0</v>
      </c>
      <c r="BW103" s="134">
        <v>7908671.3515590783</v>
      </c>
      <c r="BY103" s="132">
        <v>83732</v>
      </c>
      <c r="BZ103" s="134">
        <v>0</v>
      </c>
      <c r="CA103" s="132">
        <v>681</v>
      </c>
      <c r="CB103" s="132">
        <v>463</v>
      </c>
      <c r="CD103" s="134">
        <f>VLOOKUP(B103,'[3]Schools Block Data'!$B$5:$AX$149,49,0)</f>
        <v>7.1111111111111115E-3</v>
      </c>
      <c r="CH103" s="132" t="s">
        <v>205</v>
      </c>
      <c r="CI103" s="132">
        <v>2021</v>
      </c>
      <c r="CJ103" s="152"/>
      <c r="CK103" s="153"/>
    </row>
    <row r="104" spans="1:89">
      <c r="A104" s="132">
        <v>145063</v>
      </c>
      <c r="B104" s="132">
        <v>8264004</v>
      </c>
      <c r="C104" s="132" t="s">
        <v>146</v>
      </c>
      <c r="D104" s="134">
        <v>851</v>
      </c>
      <c r="E104" s="134">
        <v>196.5</v>
      </c>
      <c r="F104" s="134">
        <v>654.5</v>
      </c>
      <c r="G104" s="134">
        <v>642701.3177188792</v>
      </c>
      <c r="H104" s="134">
        <v>2469438.4519028543</v>
      </c>
      <c r="I104" s="134">
        <v>618561.92567492044</v>
      </c>
      <c r="J104" s="134">
        <v>14860.198112849201</v>
      </c>
      <c r="K104" s="134">
        <v>62503.114558024732</v>
      </c>
      <c r="L104" s="134">
        <v>19320.515935474916</v>
      </c>
      <c r="M104" s="134">
        <v>159196.52515895062</v>
      </c>
      <c r="N104" s="134">
        <v>4223.1870016759758</v>
      </c>
      <c r="O104" s="134">
        <v>2439.0598726256981</v>
      </c>
      <c r="P104" s="134">
        <v>0</v>
      </c>
      <c r="Q104" s="134">
        <v>3116.5765039106141</v>
      </c>
      <c r="R104" s="134">
        <v>553.30524888268155</v>
      </c>
      <c r="S104" s="134">
        <v>0</v>
      </c>
      <c r="T104" s="134">
        <v>45215.0190419754</v>
      </c>
      <c r="U104" s="134">
        <v>23213.067811728401</v>
      </c>
      <c r="V104" s="134">
        <v>26139.932883641977</v>
      </c>
      <c r="W104" s="134">
        <v>40133.078876543186</v>
      </c>
      <c r="X104" s="134">
        <v>39064.446598765448</v>
      </c>
      <c r="Y104" s="134">
        <v>1056.7585858024709</v>
      </c>
      <c r="Z104" s="134">
        <v>9963.8521092281862</v>
      </c>
      <c r="AA104" s="134">
        <v>21877.26695681411</v>
      </c>
      <c r="AB104" s="134">
        <v>0</v>
      </c>
      <c r="AC104" s="134">
        <v>60177.811541317365</v>
      </c>
      <c r="AD104" s="134">
        <v>316752.47557275381</v>
      </c>
      <c r="AE104" s="134">
        <v>0</v>
      </c>
      <c r="AF104" s="134">
        <v>0</v>
      </c>
      <c r="AG104" s="134">
        <v>121300</v>
      </c>
      <c r="AH104" s="134">
        <v>0</v>
      </c>
      <c r="AI104" s="134">
        <v>0</v>
      </c>
      <c r="AJ104" s="134">
        <v>90975</v>
      </c>
      <c r="AK104" s="134">
        <v>63795.199999999997</v>
      </c>
      <c r="AL104" s="134">
        <v>0</v>
      </c>
      <c r="AM104" s="134">
        <v>0</v>
      </c>
      <c r="AN104" s="134">
        <v>0</v>
      </c>
      <c r="AO104" s="134">
        <v>0</v>
      </c>
      <c r="AP104" s="134">
        <v>0</v>
      </c>
      <c r="AQ104" s="134">
        <v>0</v>
      </c>
      <c r="AR104" s="134">
        <v>0</v>
      </c>
      <c r="AS104" s="134">
        <v>0</v>
      </c>
      <c r="AT104" s="134">
        <v>3730701.695296654</v>
      </c>
      <c r="AU104" s="134">
        <v>849806.1923709648</v>
      </c>
      <c r="AV104" s="134">
        <v>276070.2</v>
      </c>
      <c r="AW104" s="134">
        <v>497306.04813170701</v>
      </c>
      <c r="AX104" s="134">
        <v>4856578.0876676189</v>
      </c>
      <c r="AY104" s="134">
        <v>4701807.8876676187</v>
      </c>
      <c r="AZ104" s="134">
        <v>4738.3999999999996</v>
      </c>
      <c r="BA104" s="134">
        <v>4032378.4</v>
      </c>
      <c r="BB104" s="134">
        <v>0</v>
      </c>
      <c r="BC104" s="134">
        <v>0</v>
      </c>
      <c r="BD104" s="134">
        <v>4856578.0876676189</v>
      </c>
      <c r="BE104" s="134">
        <v>821101.76329278736</v>
      </c>
      <c r="BF104" s="134">
        <v>4035476.3243748313</v>
      </c>
      <c r="BG104" s="134">
        <v>4187148.6</v>
      </c>
      <c r="BH104" s="134">
        <v>4002053.4</v>
      </c>
      <c r="BI104" s="134">
        <v>4671482.8876676187</v>
      </c>
      <c r="BJ104" s="134">
        <v>5489.4040983168261</v>
      </c>
      <c r="BK104" s="134">
        <v>5335.2168922492401</v>
      </c>
      <c r="BL104" s="134">
        <v>2.8899894640006505E-2</v>
      </c>
      <c r="BM104" s="134">
        <v>0</v>
      </c>
      <c r="BN104" s="134">
        <v>0</v>
      </c>
      <c r="BO104" s="134">
        <v>4856578.0876676189</v>
      </c>
      <c r="BP104" s="134">
        <v>5525.0386459078954</v>
      </c>
      <c r="BQ104" s="135" t="s">
        <v>288</v>
      </c>
      <c r="BR104" s="134">
        <v>5706.9072710547816</v>
      </c>
      <c r="BS104" s="134">
        <v>1.7053739937761714E-2</v>
      </c>
      <c r="BT104" s="134">
        <v>0</v>
      </c>
      <c r="BU104" s="134">
        <v>4856578.0876676189</v>
      </c>
      <c r="BV104" s="134">
        <v>0</v>
      </c>
      <c r="BW104" s="134">
        <v>4856578.0876676189</v>
      </c>
      <c r="BY104" s="132">
        <v>60306.8</v>
      </c>
      <c r="BZ104" s="134">
        <v>196.5</v>
      </c>
      <c r="CA104" s="132">
        <v>535.5</v>
      </c>
      <c r="CB104" s="132">
        <v>119</v>
      </c>
      <c r="CD104" s="134">
        <f>VLOOKUP(B104,'[3]Schools Block Data'!$B$5:$AX$149,49,0)</f>
        <v>1.8587360594795538E-3</v>
      </c>
      <c r="CH104" s="132" t="s">
        <v>206</v>
      </c>
      <c r="CI104" s="132">
        <v>2330</v>
      </c>
      <c r="CJ104" s="152"/>
      <c r="CK104" s="153"/>
    </row>
    <row r="105" spans="1:89">
      <c r="A105" s="132">
        <v>136454</v>
      </c>
      <c r="B105" s="132">
        <v>8264703</v>
      </c>
      <c r="C105" s="132" t="s">
        <v>164</v>
      </c>
      <c r="D105" s="134">
        <v>1988</v>
      </c>
      <c r="E105" s="134">
        <v>488</v>
      </c>
      <c r="F105" s="134">
        <v>1500</v>
      </c>
      <c r="G105" s="134">
        <v>1596123.374284036</v>
      </c>
      <c r="H105" s="134">
        <v>4159539.6519446769</v>
      </c>
      <c r="I105" s="134">
        <v>3108403.6265008608</v>
      </c>
      <c r="J105" s="134">
        <v>38019.073082560666</v>
      </c>
      <c r="K105" s="134">
        <v>90406.290700000231</v>
      </c>
      <c r="L105" s="134">
        <v>51648.761188520992</v>
      </c>
      <c r="M105" s="134">
        <v>218882.1777</v>
      </c>
      <c r="N105" s="134">
        <v>1706.4812750551901</v>
      </c>
      <c r="O105" s="134">
        <v>2692.6944794702026</v>
      </c>
      <c r="P105" s="134">
        <v>1861.6159364238413</v>
      </c>
      <c r="Q105" s="134">
        <v>509.72817306843331</v>
      </c>
      <c r="R105" s="134">
        <v>542.97131479028769</v>
      </c>
      <c r="S105" s="134">
        <v>0</v>
      </c>
      <c r="T105" s="134">
        <v>13495.625599999983</v>
      </c>
      <c r="U105" s="134">
        <v>15300.871249999976</v>
      </c>
      <c r="V105" s="134">
        <v>9792.557600000031</v>
      </c>
      <c r="W105" s="134">
        <v>2674.4380000000033</v>
      </c>
      <c r="X105" s="134">
        <v>5040.287000000003</v>
      </c>
      <c r="Y105" s="134">
        <v>0</v>
      </c>
      <c r="Z105" s="134">
        <v>56722.772720000001</v>
      </c>
      <c r="AA105" s="134">
        <v>73175.518261455421</v>
      </c>
      <c r="AB105" s="134">
        <v>0</v>
      </c>
      <c r="AC105" s="134">
        <v>112044.98315061728</v>
      </c>
      <c r="AD105" s="134">
        <v>413097.99625489535</v>
      </c>
      <c r="AE105" s="134">
        <v>0</v>
      </c>
      <c r="AF105" s="134">
        <v>0</v>
      </c>
      <c r="AG105" s="134">
        <v>121300</v>
      </c>
      <c r="AH105" s="134">
        <v>0</v>
      </c>
      <c r="AI105" s="134">
        <v>0</v>
      </c>
      <c r="AJ105" s="134">
        <v>60650</v>
      </c>
      <c r="AK105" s="134">
        <v>63180.800000000003</v>
      </c>
      <c r="AL105" s="134">
        <v>0</v>
      </c>
      <c r="AM105" s="134">
        <v>0</v>
      </c>
      <c r="AN105" s="134">
        <v>0</v>
      </c>
      <c r="AO105" s="134">
        <v>0</v>
      </c>
      <c r="AP105" s="134">
        <v>0</v>
      </c>
      <c r="AQ105" s="134">
        <v>0</v>
      </c>
      <c r="AR105" s="134">
        <v>0</v>
      </c>
      <c r="AS105" s="134">
        <v>0</v>
      </c>
      <c r="AT105" s="134">
        <v>8864066.6527295746</v>
      </c>
      <c r="AU105" s="134">
        <v>1107614.843686858</v>
      </c>
      <c r="AV105" s="134">
        <v>245130.8</v>
      </c>
      <c r="AW105" s="134">
        <v>753811.16186734557</v>
      </c>
      <c r="AX105" s="134">
        <v>10216812.296416434</v>
      </c>
      <c r="AY105" s="134">
        <v>10092981.496416433</v>
      </c>
      <c r="AZ105" s="134">
        <v>4790</v>
      </c>
      <c r="BA105" s="134">
        <v>9522520</v>
      </c>
      <c r="BB105" s="134">
        <v>0</v>
      </c>
      <c r="BC105" s="134">
        <v>0</v>
      </c>
      <c r="BD105" s="134">
        <v>10216812.296416434</v>
      </c>
      <c r="BE105" s="134">
        <v>1922045.4085220478</v>
      </c>
      <c r="BF105" s="134">
        <v>8294766.8878943818</v>
      </c>
      <c r="BG105" s="134">
        <v>9646350.8000000007</v>
      </c>
      <c r="BH105" s="134">
        <v>9461870</v>
      </c>
      <c r="BI105" s="134">
        <v>10032331.496416433</v>
      </c>
      <c r="BJ105" s="134">
        <v>5046.4444146963951</v>
      </c>
      <c r="BK105" s="134">
        <v>4934.074372006221</v>
      </c>
      <c r="BL105" s="134">
        <v>2.2774290417613609E-2</v>
      </c>
      <c r="BM105" s="134">
        <v>0</v>
      </c>
      <c r="BN105" s="134">
        <v>0</v>
      </c>
      <c r="BO105" s="134">
        <v>10216812.296416434</v>
      </c>
      <c r="BP105" s="134">
        <v>5076.9524629861335</v>
      </c>
      <c r="BQ105" s="135" t="s">
        <v>288</v>
      </c>
      <c r="BR105" s="134">
        <v>5139.2415977949868</v>
      </c>
      <c r="BS105" s="134">
        <v>2.2141003860224995E-2</v>
      </c>
      <c r="BT105" s="134">
        <v>0</v>
      </c>
      <c r="BU105" s="134">
        <v>10216812.296416434</v>
      </c>
      <c r="BV105" s="134">
        <v>0</v>
      </c>
      <c r="BW105" s="134">
        <v>10216812.296416434</v>
      </c>
      <c r="BY105" s="132">
        <v>59725.2</v>
      </c>
      <c r="BZ105" s="134">
        <v>488</v>
      </c>
      <c r="CA105" s="132">
        <v>902</v>
      </c>
      <c r="CB105" s="132">
        <v>598</v>
      </c>
      <c r="CD105" s="134">
        <f>VLOOKUP(B105,'[3]Schools Block Data'!$B$5:$AX$149,49,0)</f>
        <v>2.6082420448617634E-3</v>
      </c>
      <c r="CH105" s="132" t="s">
        <v>294</v>
      </c>
      <c r="CI105" s="132">
        <v>2320</v>
      </c>
      <c r="CJ105" s="152"/>
      <c r="CK105" s="153"/>
    </row>
    <row r="106" spans="1:89">
      <c r="A106" s="132">
        <v>826123</v>
      </c>
      <c r="B106" s="132">
        <v>8260123</v>
      </c>
      <c r="C106" s="132" t="s">
        <v>295</v>
      </c>
      <c r="D106" s="134">
        <v>122.49999999999997</v>
      </c>
      <c r="E106" s="134">
        <v>52.499999999999993</v>
      </c>
      <c r="F106" s="134">
        <v>69.999999999999986</v>
      </c>
      <c r="G106" s="134">
        <v>171714.09252031121</v>
      </c>
      <c r="H106" s="134">
        <v>322802.41201344493</v>
      </c>
      <c r="I106" s="134">
        <v>0</v>
      </c>
      <c r="J106" s="134">
        <v>2856.8096272824646</v>
      </c>
      <c r="K106" s="134">
        <v>6337.9378652542036</v>
      </c>
      <c r="L106" s="134">
        <v>3951.099975109827</v>
      </c>
      <c r="M106" s="134">
        <v>14042.001780569432</v>
      </c>
      <c r="N106" s="134">
        <v>66.861812100118115</v>
      </c>
      <c r="O106" s="134">
        <v>162.31681511251526</v>
      </c>
      <c r="P106" s="134">
        <v>0</v>
      </c>
      <c r="Q106" s="134">
        <v>321.12631855955635</v>
      </c>
      <c r="R106" s="134">
        <v>49.553383426966306</v>
      </c>
      <c r="S106" s="134">
        <v>0</v>
      </c>
      <c r="T106" s="134">
        <v>2104.6656394019296</v>
      </c>
      <c r="U106" s="134">
        <v>3027.7072674802184</v>
      </c>
      <c r="V106" s="134">
        <v>1645.3047674252405</v>
      </c>
      <c r="W106" s="134">
        <v>1697.8993899063582</v>
      </c>
      <c r="X106" s="134">
        <v>1217.8095266827052</v>
      </c>
      <c r="Y106" s="134">
        <v>264.58192665813004</v>
      </c>
      <c r="Z106" s="134">
        <v>6004.3619128654191</v>
      </c>
      <c r="AA106" s="134">
        <v>2330.9782612632534</v>
      </c>
      <c r="AB106" s="134">
        <v>0</v>
      </c>
      <c r="AC106" s="134">
        <v>11013.439313435445</v>
      </c>
      <c r="AD106" s="134">
        <v>26604.56822640097</v>
      </c>
      <c r="AE106" s="134">
        <v>0</v>
      </c>
      <c r="AF106" s="134">
        <v>0</v>
      </c>
      <c r="AG106" s="134">
        <v>70758.333333333328</v>
      </c>
      <c r="AH106" s="134">
        <v>0</v>
      </c>
      <c r="AI106" s="134">
        <v>0</v>
      </c>
      <c r="AJ106" s="134">
        <v>0</v>
      </c>
      <c r="AK106" s="134">
        <v>0</v>
      </c>
      <c r="AL106" s="134">
        <v>0</v>
      </c>
      <c r="AM106" s="134">
        <v>0</v>
      </c>
      <c r="AN106" s="134">
        <v>0</v>
      </c>
      <c r="AO106" s="134">
        <v>0</v>
      </c>
      <c r="AP106" s="134">
        <v>0</v>
      </c>
      <c r="AQ106" s="134">
        <v>0</v>
      </c>
      <c r="AR106" s="134">
        <v>0</v>
      </c>
      <c r="AS106" s="134">
        <v>0</v>
      </c>
      <c r="AT106" s="134">
        <v>494516.50453375618</v>
      </c>
      <c r="AU106" s="134">
        <v>83699.023808934755</v>
      </c>
      <c r="AV106" s="134">
        <v>70758.333333333328</v>
      </c>
      <c r="AW106" s="134">
        <v>50797.078096158992</v>
      </c>
      <c r="AX106" s="134">
        <v>648973.86167602427</v>
      </c>
      <c r="AY106" s="134">
        <v>648973.86167602427</v>
      </c>
      <c r="AZ106" s="134">
        <v>4529</v>
      </c>
      <c r="BA106" s="134">
        <v>554802.49999999988</v>
      </c>
      <c r="BB106" s="134">
        <v>0</v>
      </c>
      <c r="BC106" s="134">
        <v>0</v>
      </c>
      <c r="BD106" s="134">
        <v>648973.86167602427</v>
      </c>
      <c r="BE106" s="134">
        <v>226464.6616782035</v>
      </c>
      <c r="BF106" s="134">
        <v>422509.19999782066</v>
      </c>
      <c r="BG106" s="134">
        <v>554802.49999999988</v>
      </c>
      <c r="BH106" s="134">
        <v>484044.16666666657</v>
      </c>
      <c r="BI106" s="134">
        <v>578215.5283426909</v>
      </c>
      <c r="BJ106" s="134">
        <v>4720.1267619811515</v>
      </c>
      <c r="BK106" s="134">
        <v>0</v>
      </c>
      <c r="BL106" s="134">
        <v>0</v>
      </c>
      <c r="BM106" s="134">
        <v>5.0000000000000001E-3</v>
      </c>
      <c r="BN106" s="134">
        <v>0</v>
      </c>
      <c r="BO106" s="134">
        <v>648973.86167602427</v>
      </c>
      <c r="BP106" s="134">
        <v>5297.7458096001992</v>
      </c>
      <c r="BQ106" s="135" t="s">
        <v>288</v>
      </c>
      <c r="BR106" s="134">
        <v>5297.7458096001992</v>
      </c>
      <c r="BS106" s="134">
        <v>0</v>
      </c>
      <c r="BT106" s="134">
        <v>0</v>
      </c>
      <c r="BU106" s="134">
        <v>648973.86167602427</v>
      </c>
      <c r="BV106" s="134">
        <v>0</v>
      </c>
      <c r="BW106" s="134">
        <v>648973.86167602427</v>
      </c>
      <c r="BY106" s="132">
        <v>0</v>
      </c>
      <c r="BZ106" s="134">
        <v>52.499999999999993</v>
      </c>
      <c r="CA106" s="132">
        <v>69.999999999999986</v>
      </c>
      <c r="CB106" s="132">
        <v>0</v>
      </c>
      <c r="CD106" s="134">
        <f>'[3]Proposed Free Schools'!$AE$5</f>
        <v>4.4238748841818089E-3</v>
      </c>
      <c r="CH106" s="132" t="s">
        <v>207</v>
      </c>
      <c r="CI106" s="132">
        <v>2306</v>
      </c>
      <c r="CJ106" s="152"/>
      <c r="CK106" s="153"/>
    </row>
    <row r="107" spans="1:89">
      <c r="A107" s="132">
        <v>110354</v>
      </c>
      <c r="B107" s="132">
        <v>8262284</v>
      </c>
      <c r="C107" s="132" t="s">
        <v>149</v>
      </c>
      <c r="D107" s="132">
        <v>172</v>
      </c>
      <c r="E107" s="132">
        <v>172</v>
      </c>
      <c r="F107" s="132">
        <v>0</v>
      </c>
      <c r="G107" s="132">
        <v>562568.07454273396</v>
      </c>
      <c r="H107" s="132">
        <v>0</v>
      </c>
      <c r="I107" s="132">
        <v>0</v>
      </c>
      <c r="J107" s="132">
        <v>48829.066099999967</v>
      </c>
      <c r="K107" s="132">
        <v>0</v>
      </c>
      <c r="L107" s="132">
        <v>62509.845100000042</v>
      </c>
      <c r="M107" s="132">
        <v>0</v>
      </c>
      <c r="N107" s="132">
        <v>2503.8418198830423</v>
      </c>
      <c r="O107" s="132">
        <v>0</v>
      </c>
      <c r="P107" s="132">
        <v>1303.6531789473677</v>
      </c>
      <c r="Q107" s="132">
        <v>45689.93998596492</v>
      </c>
      <c r="R107" s="132">
        <v>26362.764285380119</v>
      </c>
      <c r="S107" s="132">
        <v>0</v>
      </c>
      <c r="T107" s="132">
        <v>0</v>
      </c>
      <c r="U107" s="132">
        <v>0</v>
      </c>
      <c r="V107" s="132">
        <v>0</v>
      </c>
      <c r="W107" s="132">
        <v>0</v>
      </c>
      <c r="X107" s="132">
        <v>0</v>
      </c>
      <c r="Y107" s="132">
        <v>0</v>
      </c>
      <c r="Z107" s="132">
        <v>10122.760850632898</v>
      </c>
      <c r="AA107" s="132">
        <v>0</v>
      </c>
      <c r="AB107" s="132">
        <v>0</v>
      </c>
      <c r="AC107" s="132">
        <v>87736.662840287754</v>
      </c>
      <c r="AD107" s="132">
        <v>0</v>
      </c>
      <c r="AE107" s="132">
        <v>1598.4910199999979</v>
      </c>
      <c r="AF107" s="132">
        <v>0</v>
      </c>
      <c r="AG107" s="132">
        <v>121300</v>
      </c>
      <c r="AH107" s="132">
        <v>0</v>
      </c>
      <c r="AI107" s="132">
        <v>0</v>
      </c>
      <c r="AJ107" s="132">
        <v>0</v>
      </c>
      <c r="AK107" s="132">
        <v>38958</v>
      </c>
      <c r="AL107" s="132">
        <v>0</v>
      </c>
      <c r="AM107" s="132">
        <v>0</v>
      </c>
      <c r="AN107" s="132">
        <v>0</v>
      </c>
      <c r="AO107" s="132">
        <v>0</v>
      </c>
      <c r="AP107" s="132">
        <v>0</v>
      </c>
      <c r="AQ107" s="132">
        <v>0</v>
      </c>
      <c r="AR107" s="132">
        <v>0</v>
      </c>
      <c r="AS107" s="132">
        <v>0</v>
      </c>
      <c r="AT107" s="132">
        <v>562568.07454273396</v>
      </c>
      <c r="AU107" s="132">
        <v>286657.02518109611</v>
      </c>
      <c r="AV107" s="132">
        <v>160258</v>
      </c>
      <c r="AW107" s="132">
        <v>120143.82642822356</v>
      </c>
      <c r="AX107" s="132">
        <v>1009483.0997238301</v>
      </c>
      <c r="AY107" s="132">
        <v>970525.09972383012</v>
      </c>
      <c r="AZ107" s="132">
        <v>4265</v>
      </c>
      <c r="BA107" s="132">
        <v>733580</v>
      </c>
      <c r="BB107" s="132">
        <v>0</v>
      </c>
      <c r="BC107" s="132">
        <v>0</v>
      </c>
      <c r="BD107" s="132">
        <v>1009483.0997238301</v>
      </c>
      <c r="BE107" s="132">
        <v>1009483.0997238301</v>
      </c>
      <c r="BF107" s="132">
        <v>0</v>
      </c>
      <c r="BG107" s="132">
        <v>772538</v>
      </c>
      <c r="BH107" s="132">
        <v>612280</v>
      </c>
      <c r="BI107" s="132">
        <v>849225.09972383012</v>
      </c>
      <c r="BJ107" s="132">
        <v>4937.3552309525003</v>
      </c>
      <c r="BK107" s="132">
        <v>4750.9251787878793</v>
      </c>
      <c r="BL107" s="132">
        <v>3.924078893033326E-2</v>
      </c>
      <c r="BM107" s="132">
        <v>0</v>
      </c>
      <c r="BN107" s="132">
        <v>0</v>
      </c>
      <c r="BO107" s="132">
        <v>1009483.0997238301</v>
      </c>
      <c r="BP107" s="132">
        <v>5642.5877890920356</v>
      </c>
      <c r="BQ107" s="132" t="s">
        <v>288</v>
      </c>
      <c r="BR107" s="132">
        <v>5869.0877890920356</v>
      </c>
      <c r="BS107" s="132">
        <v>5.5532663916110891E-2</v>
      </c>
      <c r="BT107" s="132">
        <v>0</v>
      </c>
      <c r="BU107" s="132">
        <v>1009483.0997238301</v>
      </c>
      <c r="BV107" s="132">
        <v>0</v>
      </c>
      <c r="BW107" s="132">
        <v>1009483.0997238301</v>
      </c>
      <c r="BY107" s="132">
        <v>38958</v>
      </c>
      <c r="BZ107" s="132">
        <v>172</v>
      </c>
      <c r="CA107" s="132">
        <v>0</v>
      </c>
      <c r="CB107" s="132">
        <v>0</v>
      </c>
      <c r="CD107" s="134">
        <f>VLOOKUP(B107,'[3]Schools Block Data'!$B$5:$AX$149,49,0)</f>
        <v>0</v>
      </c>
      <c r="CH107" s="132" t="s">
        <v>208</v>
      </c>
      <c r="CI107" s="132">
        <v>2122</v>
      </c>
      <c r="CJ107" s="152"/>
      <c r="CK107" s="153"/>
    </row>
    <row r="108" spans="1:89">
      <c r="CK108" s="153"/>
    </row>
  </sheetData>
  <sheetProtection algorithmName="SHA-512" hashValue="6fNaguuJ6V+9xGFxCyfifVCmLOsm+AZ6giSG5tFVlsbUzKtJBP7poWfGt9rSs3BX2dGbHWPghRrxoG2FBl7WWA==" saltValue="Klilaf+AOHruIRUQN5RiGw==" spinCount="100000" sheet="1" objects="1" scenarios="1"/>
  <autoFilter ref="A2:CJ105" xr:uid="{00000000-0009-0000-0000-000001000000}"/>
  <sortState xmlns:xlrd2="http://schemas.microsoft.com/office/spreadsheetml/2017/richdata2" ref="CH4:CI106">
    <sortCondition ref="CH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60DD5-EED0-4551-B698-D16E37B6C797}">
  <dimension ref="A1:N73"/>
  <sheetViews>
    <sheetView workbookViewId="0">
      <selection activeCell="L6" sqref="L6"/>
    </sheetView>
  </sheetViews>
  <sheetFormatPr defaultRowHeight="12.75"/>
  <cols>
    <col min="1" max="1" width="5.7109375" style="132" bestFit="1" customWidth="1"/>
    <col min="2" max="2" width="34.5703125" style="132" bestFit="1" customWidth="1"/>
    <col min="3" max="4" width="34.5703125" style="132" customWidth="1"/>
    <col min="5" max="5" width="9.28515625" style="132" bestFit="1" customWidth="1"/>
    <col min="6" max="6" width="10" style="132" bestFit="1" customWidth="1"/>
    <col min="7" max="7" width="9.140625" style="134"/>
    <col min="8" max="8" width="10.140625" style="134" bestFit="1" customWidth="1"/>
    <col min="9" max="10" width="10.140625" style="132" bestFit="1" customWidth="1"/>
    <col min="11" max="11" width="9.140625" style="132"/>
    <col min="12" max="12" width="10.7109375" style="137" bestFit="1" customWidth="1"/>
    <col min="13" max="16384" width="9.140625" style="132"/>
  </cols>
  <sheetData>
    <row r="1" spans="1:14">
      <c r="A1" s="136">
        <v>1</v>
      </c>
      <c r="B1" s="136">
        <v>2</v>
      </c>
      <c r="C1" s="136"/>
      <c r="D1" s="136"/>
      <c r="E1" s="136">
        <v>3</v>
      </c>
      <c r="F1" s="136">
        <v>4</v>
      </c>
    </row>
    <row r="2" spans="1:14" ht="15.75">
      <c r="A2" s="138" t="s">
        <v>296</v>
      </c>
    </row>
    <row r="3" spans="1:14">
      <c r="A3" s="139"/>
      <c r="B3" s="139"/>
      <c r="C3" s="139"/>
      <c r="D3" s="139"/>
      <c r="E3" s="139"/>
      <c r="F3" s="139"/>
    </row>
    <row r="4" spans="1:14">
      <c r="A4" s="139"/>
      <c r="B4" s="140"/>
      <c r="C4" s="140"/>
      <c r="D4" s="140"/>
      <c r="E4" s="140"/>
      <c r="F4" s="140"/>
    </row>
    <row r="5" spans="1:14" ht="25.5">
      <c r="A5" s="140" t="s">
        <v>297</v>
      </c>
      <c r="B5" s="140" t="s">
        <v>298</v>
      </c>
      <c r="C5" s="140"/>
      <c r="D5" s="140"/>
      <c r="E5" s="140" t="s">
        <v>299</v>
      </c>
      <c r="F5" s="140" t="s">
        <v>300</v>
      </c>
      <c r="G5" s="141" t="s">
        <v>301</v>
      </c>
      <c r="H5" s="142" t="s">
        <v>302</v>
      </c>
      <c r="I5" s="142" t="s">
        <v>38</v>
      </c>
      <c r="J5" s="140" t="s">
        <v>286</v>
      </c>
      <c r="L5" s="137" t="s">
        <v>303</v>
      </c>
    </row>
    <row r="6" spans="1:14" ht="15">
      <c r="A6" s="139"/>
      <c r="B6" s="139"/>
      <c r="C6" s="143">
        <v>8261001</v>
      </c>
      <c r="D6" s="144" t="s">
        <v>287</v>
      </c>
      <c r="E6" s="139"/>
      <c r="F6" s="139"/>
      <c r="G6" s="134">
        <f>SUM(G7:G67)</f>
        <v>0</v>
      </c>
      <c r="H6" s="134">
        <f t="shared" ref="H6:L6" si="0">SUM(H7:H67)</f>
        <v>47000.000000000022</v>
      </c>
      <c r="I6" s="134">
        <f t="shared" si="0"/>
        <v>276448.5</v>
      </c>
      <c r="J6" s="134">
        <f t="shared" si="0"/>
        <v>323448.49999999988</v>
      </c>
      <c r="L6" s="134">
        <f t="shared" si="0"/>
        <v>-323448.50009212509</v>
      </c>
    </row>
    <row r="7" spans="1:14" ht="15">
      <c r="A7" s="132">
        <v>2348</v>
      </c>
      <c r="B7" s="132" t="s">
        <v>304</v>
      </c>
      <c r="C7" s="143">
        <v>8262348</v>
      </c>
      <c r="D7" s="144" t="s">
        <v>79</v>
      </c>
      <c r="E7" s="132" t="s">
        <v>305</v>
      </c>
      <c r="F7" s="132" t="s">
        <v>306</v>
      </c>
      <c r="G7" s="134">
        <v>0</v>
      </c>
      <c r="H7" s="134">
        <v>789.54307945241158</v>
      </c>
      <c r="I7" s="134">
        <v>4644</v>
      </c>
      <c r="J7" s="134">
        <f>SUM(G7:I7)</f>
        <v>5433.5430794524118</v>
      </c>
      <c r="L7" s="137">
        <f>VLOOKUP(C7,'[3]New ISB'!$C$6:$BU$109,71,0)</f>
        <v>-5433.5430809999998</v>
      </c>
      <c r="N7" s="137">
        <f>SUM(J7:L7)</f>
        <v>-1.5475879990844987E-6</v>
      </c>
    </row>
    <row r="8" spans="1:14" ht="15">
      <c r="A8" s="132">
        <v>2238</v>
      </c>
      <c r="B8" s="132" t="s">
        <v>307</v>
      </c>
      <c r="C8" s="143">
        <v>8262238</v>
      </c>
      <c r="D8" s="144" t="s">
        <v>83</v>
      </c>
      <c r="E8" s="132" t="s">
        <v>305</v>
      </c>
      <c r="F8" s="132" t="s">
        <v>306</v>
      </c>
      <c r="G8" s="134">
        <v>0</v>
      </c>
      <c r="H8" s="134">
        <v>618.16938778832218</v>
      </c>
      <c r="I8" s="134">
        <v>3636</v>
      </c>
      <c r="J8" s="134">
        <f t="shared" ref="J8:J67" si="1">SUM(G8:I8)</f>
        <v>4254.1693877883226</v>
      </c>
      <c r="L8" s="137">
        <f>VLOOKUP(C8,'[3]New ISB'!$C$6:$BU$109,71,0)</f>
        <v>-4254.1693889999997</v>
      </c>
      <c r="N8" s="137">
        <f t="shared" ref="N8:N67" si="2">SUM(J8:L8)</f>
        <v>-1.211677044921089E-6</v>
      </c>
    </row>
    <row r="9" spans="1:14" ht="15">
      <c r="A9" s="132">
        <v>3377</v>
      </c>
      <c r="B9" s="132" t="s">
        <v>308</v>
      </c>
      <c r="C9" s="143">
        <v>8263377</v>
      </c>
      <c r="D9" s="144" t="s">
        <v>85</v>
      </c>
      <c r="E9" s="132" t="s">
        <v>305</v>
      </c>
      <c r="F9" s="132" t="s">
        <v>306</v>
      </c>
      <c r="G9" s="134">
        <v>0</v>
      </c>
      <c r="H9" s="134">
        <v>593.68743183630943</v>
      </c>
      <c r="I9" s="134">
        <v>3492</v>
      </c>
      <c r="J9" s="134">
        <f t="shared" si="1"/>
        <v>4085.6874318363093</v>
      </c>
      <c r="L9" s="137">
        <f>VLOOKUP(C9,'[3]New ISB'!$C$6:$BU$109,71,0)</f>
        <v>-4085.6874330000001</v>
      </c>
      <c r="N9" s="137">
        <f t="shared" si="2"/>
        <v>-1.1636907402134966E-6</v>
      </c>
    </row>
    <row r="10" spans="1:14" ht="15">
      <c r="A10" s="132">
        <v>3384</v>
      </c>
      <c r="B10" s="132" t="s">
        <v>309</v>
      </c>
      <c r="C10" s="143">
        <v>8263384</v>
      </c>
      <c r="D10" s="144" t="s">
        <v>88</v>
      </c>
      <c r="E10" s="132" t="s">
        <v>305</v>
      </c>
      <c r="F10" s="132" t="s">
        <v>306</v>
      </c>
      <c r="G10" s="134">
        <v>0</v>
      </c>
      <c r="H10" s="134">
        <v>278.48224895414518</v>
      </c>
      <c r="I10" s="134">
        <v>1638</v>
      </c>
      <c r="J10" s="134">
        <f t="shared" si="1"/>
        <v>1916.4822489541452</v>
      </c>
      <c r="L10" s="137">
        <f>VLOOKUP(C10,'[3]New ISB'!$C$6:$BU$109,71,0)</f>
        <v>-1916.4822494999999</v>
      </c>
      <c r="N10" s="137">
        <f t="shared" si="2"/>
        <v>-5.4585461839451455E-7</v>
      </c>
    </row>
    <row r="11" spans="1:14" ht="15">
      <c r="A11" s="132">
        <v>2309</v>
      </c>
      <c r="B11" s="132" t="s">
        <v>310</v>
      </c>
      <c r="C11" s="143">
        <v>8262309</v>
      </c>
      <c r="D11" s="144" t="s">
        <v>90</v>
      </c>
      <c r="E11" s="132" t="s">
        <v>311</v>
      </c>
      <c r="F11" s="132" t="s">
        <v>306</v>
      </c>
      <c r="G11" s="134">
        <v>0</v>
      </c>
      <c r="H11" s="134">
        <v>755.880390018394</v>
      </c>
      <c r="I11" s="134">
        <v>4446</v>
      </c>
      <c r="J11" s="134">
        <f t="shared" si="1"/>
        <v>5201.8803900183939</v>
      </c>
      <c r="L11" s="137">
        <f>VLOOKUP(C11,'[3]New ISB'!$C$6:$BU$109,71,0)</f>
        <v>-5201.8803914999999</v>
      </c>
      <c r="N11" s="137">
        <f t="shared" si="2"/>
        <v>-1.4816059774602763E-6</v>
      </c>
    </row>
    <row r="12" spans="1:14" ht="15">
      <c r="A12" s="132">
        <v>3391</v>
      </c>
      <c r="B12" s="132" t="s">
        <v>312</v>
      </c>
      <c r="C12" s="143">
        <v>8263391</v>
      </c>
      <c r="D12" s="144" t="s">
        <v>92</v>
      </c>
      <c r="E12" s="132" t="s">
        <v>305</v>
      </c>
      <c r="F12" s="132" t="s">
        <v>306</v>
      </c>
      <c r="G12" s="134">
        <v>0</v>
      </c>
      <c r="H12" s="134">
        <v>3586.6065469698697</v>
      </c>
      <c r="I12" s="134">
        <v>21096</v>
      </c>
      <c r="J12" s="134">
        <f t="shared" si="1"/>
        <v>24682.60654696987</v>
      </c>
      <c r="L12" s="137">
        <f>VLOOKUP(C12,'[3]New ISB'!$C$6:$BU$109,71,0)</f>
        <v>-24682.606553999998</v>
      </c>
      <c r="N12" s="137">
        <f t="shared" si="2"/>
        <v>-7.0301284722518176E-6</v>
      </c>
    </row>
    <row r="13" spans="1:14" ht="15">
      <c r="A13" s="132">
        <v>2005</v>
      </c>
      <c r="B13" s="139" t="s">
        <v>313</v>
      </c>
      <c r="C13" s="143">
        <v>8262005</v>
      </c>
      <c r="D13" s="144" t="s">
        <v>94</v>
      </c>
      <c r="E13" s="132" t="s">
        <v>305</v>
      </c>
      <c r="F13" s="132" t="s">
        <v>306</v>
      </c>
      <c r="G13" s="134">
        <v>0</v>
      </c>
      <c r="H13" s="134">
        <v>933.37457067048649</v>
      </c>
      <c r="I13" s="134">
        <v>5490</v>
      </c>
      <c r="J13" s="134">
        <f t="shared" si="1"/>
        <v>6423.3745706704867</v>
      </c>
      <c r="L13" s="137">
        <f>VLOOKUP(C13,'[3]New ISB'!$C$6:$BU$109,71,0)</f>
        <v>-6423.3745724999999</v>
      </c>
      <c r="N13" s="137">
        <f t="shared" si="2"/>
        <v>-1.829513166740071E-6</v>
      </c>
    </row>
    <row r="14" spans="1:14" ht="15">
      <c r="A14" s="132">
        <v>2017</v>
      </c>
      <c r="B14" s="139" t="s">
        <v>314</v>
      </c>
      <c r="C14" s="143">
        <v>8262017</v>
      </c>
      <c r="D14" s="144" t="s">
        <v>96</v>
      </c>
      <c r="E14" s="132" t="s">
        <v>305</v>
      </c>
      <c r="F14" s="132" t="s">
        <v>306</v>
      </c>
      <c r="G14" s="134">
        <v>0</v>
      </c>
      <c r="H14" s="134">
        <v>1270.0014650106621</v>
      </c>
      <c r="I14" s="134">
        <v>7470</v>
      </c>
      <c r="J14" s="134">
        <f t="shared" si="1"/>
        <v>8740.0014650106623</v>
      </c>
      <c r="L14" s="137">
        <f>VLOOKUP(C14,'[3]New ISB'!$C$6:$BU$109,71,0)</f>
        <v>-8740.0014675000002</v>
      </c>
      <c r="N14" s="137">
        <f t="shared" si="2"/>
        <v>-2.4893379304558039E-6</v>
      </c>
    </row>
    <row r="15" spans="1:14" ht="15">
      <c r="A15" s="132">
        <v>2121</v>
      </c>
      <c r="B15" s="132" t="s">
        <v>315</v>
      </c>
      <c r="C15" s="143">
        <v>8262121</v>
      </c>
      <c r="D15" s="144" t="s">
        <v>98</v>
      </c>
      <c r="E15" s="132" t="s">
        <v>311</v>
      </c>
      <c r="F15" s="132" t="s">
        <v>306</v>
      </c>
      <c r="G15" s="134">
        <v>0</v>
      </c>
      <c r="H15" s="134">
        <v>1260.8207315286572</v>
      </c>
      <c r="I15" s="134">
        <v>7416</v>
      </c>
      <c r="J15" s="134">
        <f t="shared" si="1"/>
        <v>8676.8207315286563</v>
      </c>
      <c r="L15" s="137">
        <f>VLOOKUP(C15,'[3]New ISB'!$C$6:$BU$109,71,0)</f>
        <v>-8676.820733999999</v>
      </c>
      <c r="N15" s="137">
        <f t="shared" si="2"/>
        <v>-2.4713426682865247E-6</v>
      </c>
    </row>
    <row r="16" spans="1:14" ht="15">
      <c r="A16" s="132">
        <v>2336</v>
      </c>
      <c r="B16" s="132" t="s">
        <v>316</v>
      </c>
      <c r="C16" s="143">
        <v>8262336</v>
      </c>
      <c r="D16" s="144" t="s">
        <v>100</v>
      </c>
      <c r="E16" s="132" t="s">
        <v>305</v>
      </c>
      <c r="F16" s="132" t="s">
        <v>306</v>
      </c>
      <c r="G16" s="134">
        <v>0</v>
      </c>
      <c r="H16" s="134">
        <v>1285.3026874806699</v>
      </c>
      <c r="I16" s="134">
        <v>7560</v>
      </c>
      <c r="J16" s="134">
        <f t="shared" si="1"/>
        <v>8845.3026874806692</v>
      </c>
      <c r="L16" s="137">
        <f>VLOOKUP(C16,'[3]New ISB'!$C$6:$BU$109,71,0)</f>
        <v>-8845.3026900000004</v>
      </c>
      <c r="N16" s="137">
        <f t="shared" si="2"/>
        <v>-2.5193312467308715E-6</v>
      </c>
    </row>
    <row r="17" spans="1:14" ht="15">
      <c r="A17" s="132">
        <v>2015</v>
      </c>
      <c r="B17" s="132" t="s">
        <v>317</v>
      </c>
      <c r="C17" s="143">
        <v>8262015</v>
      </c>
      <c r="D17" s="144" t="s">
        <v>102</v>
      </c>
      <c r="E17" s="132" t="s">
        <v>318</v>
      </c>
      <c r="F17" s="132" t="s">
        <v>306</v>
      </c>
      <c r="G17" s="134">
        <v>0</v>
      </c>
      <c r="H17" s="134">
        <v>134.65075773607018</v>
      </c>
      <c r="I17" s="134">
        <v>792</v>
      </c>
      <c r="J17" s="134">
        <f t="shared" si="1"/>
        <v>926.6507577360702</v>
      </c>
      <c r="L17" s="137">
        <f>VLOOKUP(C17,'[3]New ISB'!$C$6:$BU$109,71,0)</f>
        <v>-926.650758</v>
      </c>
      <c r="N17" s="137">
        <f t="shared" si="2"/>
        <v>-2.6392979179945542E-7</v>
      </c>
    </row>
    <row r="18" spans="1:14" ht="15">
      <c r="A18" s="132">
        <v>2346</v>
      </c>
      <c r="B18" s="132" t="s">
        <v>319</v>
      </c>
      <c r="C18" s="143">
        <v>8262346</v>
      </c>
      <c r="D18" s="144" t="s">
        <v>104</v>
      </c>
      <c r="E18" s="132" t="s">
        <v>305</v>
      </c>
      <c r="F18" s="132" t="s">
        <v>306</v>
      </c>
      <c r="G18" s="134">
        <v>0</v>
      </c>
      <c r="H18" s="134">
        <v>807.90454641642111</v>
      </c>
      <c r="I18" s="134">
        <v>4752</v>
      </c>
      <c r="J18" s="134">
        <f t="shared" si="1"/>
        <v>5559.904546416421</v>
      </c>
      <c r="L18" s="137">
        <f>VLOOKUP(C18,'[3]New ISB'!$C$6:$BU$109,71,0)</f>
        <v>-5559.9045479999995</v>
      </c>
      <c r="N18" s="137">
        <f t="shared" si="2"/>
        <v>-1.583578523423057E-6</v>
      </c>
    </row>
    <row r="19" spans="1:14" ht="15">
      <c r="A19" s="132">
        <v>3000</v>
      </c>
      <c r="B19" s="132" t="s">
        <v>320</v>
      </c>
      <c r="C19" s="143">
        <v>8263000</v>
      </c>
      <c r="D19" s="144" t="s">
        <v>112</v>
      </c>
      <c r="E19" s="132" t="s">
        <v>305</v>
      </c>
      <c r="F19" s="132" t="s">
        <v>306</v>
      </c>
      <c r="G19" s="134">
        <v>0</v>
      </c>
      <c r="H19" s="134">
        <v>661.01281070434459</v>
      </c>
      <c r="I19" s="134">
        <v>3888</v>
      </c>
      <c r="J19" s="134">
        <f t="shared" si="1"/>
        <v>4549.0128107043447</v>
      </c>
      <c r="L19" s="137">
        <f>VLOOKUP(C19,'[3]New ISB'!$C$6:$BU$109,71,0)</f>
        <v>-4549.0128119999999</v>
      </c>
      <c r="N19" s="137">
        <f t="shared" si="2"/>
        <v>-1.2956552382092923E-6</v>
      </c>
    </row>
    <row r="20" spans="1:14" ht="15">
      <c r="A20" s="132">
        <v>2313</v>
      </c>
      <c r="B20" s="132" t="s">
        <v>321</v>
      </c>
      <c r="C20" s="143">
        <v>8262313</v>
      </c>
      <c r="D20" s="144" t="s">
        <v>116</v>
      </c>
      <c r="E20" s="132" t="s">
        <v>318</v>
      </c>
      <c r="F20" s="132" t="s">
        <v>306</v>
      </c>
      <c r="G20" s="134">
        <v>0</v>
      </c>
      <c r="H20" s="134">
        <v>211.15687008611008</v>
      </c>
      <c r="I20" s="134">
        <v>1242</v>
      </c>
      <c r="J20" s="134">
        <f t="shared" si="1"/>
        <v>1453.1568700861101</v>
      </c>
      <c r="L20" s="137">
        <f>VLOOKUP(C20,'[3]New ISB'!$C$6:$BU$109,71,0)</f>
        <v>-1453.1568705</v>
      </c>
      <c r="N20" s="137">
        <f t="shared" si="2"/>
        <v>-4.1388989302504342E-7</v>
      </c>
    </row>
    <row r="21" spans="1:14" ht="15">
      <c r="A21" s="132">
        <v>2351</v>
      </c>
      <c r="B21" s="132" t="s">
        <v>322</v>
      </c>
      <c r="C21" s="143">
        <v>8262351</v>
      </c>
      <c r="D21" s="144" t="s">
        <v>118</v>
      </c>
      <c r="E21" s="132" t="s">
        <v>305</v>
      </c>
      <c r="F21" s="132" t="s">
        <v>306</v>
      </c>
      <c r="G21" s="134">
        <v>0</v>
      </c>
      <c r="H21" s="134">
        <v>948.67579314049453</v>
      </c>
      <c r="I21" s="134">
        <v>5580</v>
      </c>
      <c r="J21" s="134">
        <f t="shared" si="1"/>
        <v>6528.6757931404945</v>
      </c>
      <c r="L21" s="137">
        <f>VLOOKUP(C21,'[3]New ISB'!$C$6:$BU$109,71,0)</f>
        <v>-6528.6757950000001</v>
      </c>
      <c r="N21" s="137">
        <f t="shared" si="2"/>
        <v>-1.8595055735204369E-6</v>
      </c>
    </row>
    <row r="22" spans="1:14" ht="15">
      <c r="A22" s="132">
        <v>2353</v>
      </c>
      <c r="B22" s="132" t="s">
        <v>323</v>
      </c>
      <c r="C22" s="143">
        <v>8262353</v>
      </c>
      <c r="D22" s="144" t="s">
        <v>120</v>
      </c>
      <c r="E22" s="132" t="s">
        <v>311</v>
      </c>
      <c r="F22" s="132" t="s">
        <v>306</v>
      </c>
      <c r="G22" s="134">
        <v>0</v>
      </c>
      <c r="H22" s="134">
        <v>1340.3870883726986</v>
      </c>
      <c r="I22" s="134">
        <v>7884</v>
      </c>
      <c r="J22" s="134">
        <f t="shared" si="1"/>
        <v>9224.3870883726995</v>
      </c>
      <c r="L22" s="137">
        <f>VLOOKUP(C22,'[3]New ISB'!$C$6:$BU$109,71,0)</f>
        <v>-9224.3870910000005</v>
      </c>
      <c r="N22" s="137">
        <f t="shared" si="2"/>
        <v>-2.6273010007571429E-6</v>
      </c>
    </row>
    <row r="23" spans="1:14" ht="15">
      <c r="A23" s="132">
        <v>2285</v>
      </c>
      <c r="B23" s="132" t="s">
        <v>324</v>
      </c>
      <c r="C23" s="143">
        <v>8262285</v>
      </c>
      <c r="D23" s="144" t="s">
        <v>124</v>
      </c>
      <c r="E23" s="132" t="s">
        <v>305</v>
      </c>
      <c r="F23" s="132" t="s">
        <v>306</v>
      </c>
      <c r="G23" s="134">
        <v>0</v>
      </c>
      <c r="H23" s="134">
        <v>970.09750459850568</v>
      </c>
      <c r="I23" s="134">
        <v>5706</v>
      </c>
      <c r="J23" s="134">
        <f t="shared" si="1"/>
        <v>6676.097504598506</v>
      </c>
      <c r="L23" s="137">
        <f>VLOOKUP(C23,'[3]New ISB'!$C$6:$BU$109,71,0)</f>
        <v>-6676.0975065000002</v>
      </c>
      <c r="N23" s="137">
        <f t="shared" si="2"/>
        <v>-1.9014942154171877E-6</v>
      </c>
    </row>
    <row r="24" spans="1:14" ht="15">
      <c r="A24" s="132">
        <v>2316</v>
      </c>
      <c r="B24" s="132" t="s">
        <v>325</v>
      </c>
      <c r="C24" s="143">
        <v>8262316</v>
      </c>
      <c r="D24" s="144" t="s">
        <v>126</v>
      </c>
      <c r="E24" s="132" t="s">
        <v>318</v>
      </c>
      <c r="F24" s="132" t="s">
        <v>306</v>
      </c>
      <c r="G24" s="134">
        <v>0</v>
      </c>
      <c r="H24" s="134">
        <v>250.94004850813081</v>
      </c>
      <c r="I24" s="134">
        <v>1476</v>
      </c>
      <c r="J24" s="134">
        <f t="shared" si="1"/>
        <v>1726.9400485081308</v>
      </c>
      <c r="L24" s="137">
        <f>VLOOKUP(C24,'[3]New ISB'!$C$6:$BU$109,71,0)</f>
        <v>-1726.940049</v>
      </c>
      <c r="N24" s="137">
        <f t="shared" si="2"/>
        <v>-4.9186928663402796E-7</v>
      </c>
    </row>
    <row r="25" spans="1:14" ht="15">
      <c r="A25" s="132">
        <v>2323</v>
      </c>
      <c r="B25" s="132" t="s">
        <v>326</v>
      </c>
      <c r="C25" s="143">
        <v>8262323</v>
      </c>
      <c r="D25" s="144" t="s">
        <v>128</v>
      </c>
      <c r="E25" s="132" t="s">
        <v>305</v>
      </c>
      <c r="F25" s="132" t="s">
        <v>306</v>
      </c>
      <c r="G25" s="134">
        <v>0</v>
      </c>
      <c r="H25" s="134">
        <v>954.79628212849764</v>
      </c>
      <c r="I25" s="134">
        <v>5616</v>
      </c>
      <c r="J25" s="134">
        <f t="shared" si="1"/>
        <v>6570.7962821284973</v>
      </c>
      <c r="L25" s="137">
        <f>VLOOKUP(C25,'[3]New ISB'!$C$6:$BU$109,71,0)</f>
        <v>-6570.796284</v>
      </c>
      <c r="N25" s="137">
        <f t="shared" si="2"/>
        <v>-1.8715027181315236E-6</v>
      </c>
    </row>
    <row r="26" spans="1:14" ht="15">
      <c r="A26" s="132">
        <v>3376</v>
      </c>
      <c r="B26" s="132" t="s">
        <v>327</v>
      </c>
      <c r="C26" s="143">
        <v>8263376</v>
      </c>
      <c r="D26" s="144" t="s">
        <v>130</v>
      </c>
      <c r="E26" s="132" t="s">
        <v>305</v>
      </c>
      <c r="F26" s="132" t="s">
        <v>306</v>
      </c>
      <c r="G26" s="134">
        <v>0</v>
      </c>
      <c r="H26" s="134">
        <v>1276.1219539986653</v>
      </c>
      <c r="I26" s="134">
        <v>7506</v>
      </c>
      <c r="J26" s="134">
        <f t="shared" si="1"/>
        <v>8782.121953998665</v>
      </c>
      <c r="L26" s="137">
        <f>VLOOKUP(C26,'[3]New ISB'!$C$6:$BU$109,71,0)</f>
        <v>-8782.1219564999992</v>
      </c>
      <c r="N26" s="137">
        <f t="shared" si="2"/>
        <v>-2.5013341655721888E-6</v>
      </c>
    </row>
    <row r="27" spans="1:14" ht="15">
      <c r="A27" s="132">
        <v>2347</v>
      </c>
      <c r="B27" s="132" t="s">
        <v>328</v>
      </c>
      <c r="C27" s="143">
        <v>8262347</v>
      </c>
      <c r="D27" s="144" t="s">
        <v>131</v>
      </c>
      <c r="E27" s="132" t="s">
        <v>318</v>
      </c>
      <c r="F27" s="132" t="s">
        <v>306</v>
      </c>
      <c r="G27" s="134">
        <v>0</v>
      </c>
      <c r="H27" s="134">
        <v>544.72351993228392</v>
      </c>
      <c r="I27" s="134">
        <v>3204</v>
      </c>
      <c r="J27" s="134">
        <f t="shared" si="1"/>
        <v>3748.723519932284</v>
      </c>
      <c r="L27" s="137">
        <f>VLOOKUP(C27,'[3]New ISB'!$C$6:$BU$109,71,0)</f>
        <v>-3748.7235209999999</v>
      </c>
      <c r="N27" s="137">
        <f t="shared" si="2"/>
        <v>-1.0677158570615575E-6</v>
      </c>
    </row>
    <row r="28" spans="1:14" ht="15">
      <c r="A28" s="132">
        <v>2303</v>
      </c>
      <c r="B28" s="132" t="s">
        <v>329</v>
      </c>
      <c r="C28" s="143">
        <v>8262303</v>
      </c>
      <c r="D28" s="144" t="s">
        <v>133</v>
      </c>
      <c r="E28" s="132" t="s">
        <v>305</v>
      </c>
      <c r="F28" s="132" t="s">
        <v>306</v>
      </c>
      <c r="G28" s="134">
        <v>0</v>
      </c>
      <c r="H28" s="134">
        <v>1040.4831279605423</v>
      </c>
      <c r="I28" s="134">
        <v>6120</v>
      </c>
      <c r="J28" s="134">
        <f t="shared" si="1"/>
        <v>7160.4831279605423</v>
      </c>
      <c r="L28" s="137">
        <f>VLOOKUP(C28,'[3]New ISB'!$C$6:$BU$109,71,0)</f>
        <v>-7160.4831299999996</v>
      </c>
      <c r="N28" s="137">
        <f t="shared" si="2"/>
        <v>-2.0394572857185267E-6</v>
      </c>
    </row>
    <row r="29" spans="1:14" ht="15">
      <c r="A29" s="132">
        <v>2337</v>
      </c>
      <c r="B29" s="132" t="s">
        <v>330</v>
      </c>
      <c r="C29" s="143">
        <v>8262337</v>
      </c>
      <c r="D29" s="144" t="s">
        <v>134</v>
      </c>
      <c r="E29" s="132" t="s">
        <v>305</v>
      </c>
      <c r="F29" s="132" t="s">
        <v>306</v>
      </c>
      <c r="G29" s="134">
        <v>0</v>
      </c>
      <c r="H29" s="134">
        <v>915.01310370647695</v>
      </c>
      <c r="I29" s="134">
        <v>5382</v>
      </c>
      <c r="J29" s="134">
        <f t="shared" si="1"/>
        <v>6297.0131037064766</v>
      </c>
      <c r="L29" s="137">
        <f>VLOOKUP(C29,'[3]New ISB'!$C$6:$BU$109,71,0)</f>
        <v>-6297.0131055000002</v>
      </c>
      <c r="N29" s="137">
        <f t="shared" si="2"/>
        <v>-1.7935235518962145E-6</v>
      </c>
    </row>
    <row r="30" spans="1:14" ht="15">
      <c r="A30" s="132">
        <v>2272</v>
      </c>
      <c r="B30" s="132" t="s">
        <v>331</v>
      </c>
      <c r="C30" s="143">
        <v>8262272</v>
      </c>
      <c r="D30" s="144" t="s">
        <v>135</v>
      </c>
      <c r="E30" s="132" t="s">
        <v>318</v>
      </c>
      <c r="F30" s="132" t="s">
        <v>306</v>
      </c>
      <c r="G30" s="134">
        <v>0</v>
      </c>
      <c r="H30" s="134">
        <v>373.34982826819459</v>
      </c>
      <c r="I30" s="134">
        <v>2196</v>
      </c>
      <c r="J30" s="134">
        <f t="shared" si="1"/>
        <v>2569.3498282681944</v>
      </c>
      <c r="L30" s="137">
        <f>VLOOKUP(C30,'[3]New ISB'!$C$6:$BU$109,71,0)</f>
        <v>-2569.3498289999998</v>
      </c>
      <c r="N30" s="137">
        <f t="shared" si="2"/>
        <v>-7.3180535764549859E-7</v>
      </c>
    </row>
    <row r="31" spans="1:14" ht="15">
      <c r="A31" s="132">
        <v>2305</v>
      </c>
      <c r="B31" s="132" t="s">
        <v>332</v>
      </c>
      <c r="C31" s="143">
        <v>8262305</v>
      </c>
      <c r="D31" s="144" t="s">
        <v>136</v>
      </c>
      <c r="E31" s="132" t="s">
        <v>311</v>
      </c>
      <c r="F31" s="132" t="s">
        <v>306</v>
      </c>
      <c r="G31" s="134">
        <v>0</v>
      </c>
      <c r="H31" s="134">
        <v>667.13329969234769</v>
      </c>
      <c r="I31" s="134">
        <v>3924</v>
      </c>
      <c r="J31" s="134">
        <f t="shared" si="1"/>
        <v>4591.1332996923475</v>
      </c>
      <c r="L31" s="137">
        <f>VLOOKUP(C31,'[3]New ISB'!$C$6:$BU$109,71,0)</f>
        <v>-4591.1333009999998</v>
      </c>
      <c r="N31" s="137">
        <f t="shared" si="2"/>
        <v>-1.307652382820379E-6</v>
      </c>
    </row>
    <row r="32" spans="1:14" ht="15">
      <c r="A32" s="132">
        <v>2042</v>
      </c>
      <c r="B32" s="132" t="s">
        <v>333</v>
      </c>
      <c r="C32" s="143">
        <v>8262042</v>
      </c>
      <c r="D32" s="144" t="s">
        <v>137</v>
      </c>
      <c r="E32" s="132" t="s">
        <v>305</v>
      </c>
      <c r="F32" s="132" t="s">
        <v>306</v>
      </c>
      <c r="G32" s="134">
        <v>0</v>
      </c>
      <c r="H32" s="134">
        <v>908.89261471847374</v>
      </c>
      <c r="I32" s="134">
        <v>5346</v>
      </c>
      <c r="J32" s="134">
        <f t="shared" si="1"/>
        <v>6254.8926147184739</v>
      </c>
      <c r="L32" s="137">
        <f>VLOOKUP(C32,'[3]New ISB'!$C$6:$BU$109,71,0)</f>
        <v>-6254.8926165000003</v>
      </c>
      <c r="N32" s="137">
        <f t="shared" si="2"/>
        <v>-1.7815264072851278E-6</v>
      </c>
    </row>
    <row r="33" spans="1:14" ht="15">
      <c r="A33" s="132">
        <v>2043</v>
      </c>
      <c r="B33" s="132" t="s">
        <v>334</v>
      </c>
      <c r="C33" s="143">
        <v>8262043</v>
      </c>
      <c r="D33" s="144" t="s">
        <v>138</v>
      </c>
      <c r="E33" s="132" t="s">
        <v>318</v>
      </c>
      <c r="F33" s="132" t="s">
        <v>306</v>
      </c>
      <c r="G33" s="134">
        <v>0</v>
      </c>
      <c r="H33" s="134">
        <v>474.33789657024727</v>
      </c>
      <c r="I33" s="134">
        <v>2790</v>
      </c>
      <c r="J33" s="134">
        <f t="shared" si="1"/>
        <v>3264.3378965702473</v>
      </c>
      <c r="L33" s="137">
        <f>VLOOKUP(C33,'[3]New ISB'!$C$6:$BU$109,71,0)</f>
        <v>-3264.3378975000001</v>
      </c>
      <c r="N33" s="137">
        <f t="shared" si="2"/>
        <v>-9.2975278676021844E-7</v>
      </c>
    </row>
    <row r="34" spans="1:14" ht="15">
      <c r="A34" s="132">
        <v>2324</v>
      </c>
      <c r="B34" s="132" t="s">
        <v>335</v>
      </c>
      <c r="C34" s="143">
        <v>8262324</v>
      </c>
      <c r="D34" s="144" t="s">
        <v>139</v>
      </c>
      <c r="E34" s="132" t="s">
        <v>318</v>
      </c>
      <c r="F34" s="132" t="s">
        <v>306</v>
      </c>
      <c r="G34" s="134">
        <v>0</v>
      </c>
      <c r="H34" s="134">
        <v>244.8195595201276</v>
      </c>
      <c r="I34" s="134">
        <v>1440</v>
      </c>
      <c r="J34" s="134">
        <f t="shared" si="1"/>
        <v>1684.8195595201275</v>
      </c>
      <c r="L34" s="137">
        <f>VLOOKUP(C34,'[3]New ISB'!$C$6:$BU$109,71,0)</f>
        <v>-1684.8195599999999</v>
      </c>
      <c r="N34" s="137">
        <f t="shared" si="2"/>
        <v>-4.798723693966167E-7</v>
      </c>
    </row>
    <row r="35" spans="1:14" ht="15">
      <c r="A35" s="132">
        <v>2185</v>
      </c>
      <c r="B35" s="132" t="s">
        <v>336</v>
      </c>
      <c r="C35" s="143">
        <v>8262031</v>
      </c>
      <c r="D35" s="144" t="s">
        <v>143</v>
      </c>
      <c r="E35" s="132" t="s">
        <v>305</v>
      </c>
      <c r="F35" s="132" t="s">
        <v>306</v>
      </c>
      <c r="G35" s="134">
        <v>0</v>
      </c>
      <c r="H35" s="134">
        <v>0</v>
      </c>
      <c r="I35" s="134">
        <v>0</v>
      </c>
      <c r="J35" s="134">
        <f t="shared" si="1"/>
        <v>0</v>
      </c>
      <c r="L35" s="137">
        <f>VLOOKUP(C35,'[3]New ISB'!$C$6:$BU$109,71,0)</f>
        <v>0</v>
      </c>
      <c r="N35" s="137">
        <f t="shared" si="2"/>
        <v>0</v>
      </c>
    </row>
    <row r="36" spans="1:14" ht="15">
      <c r="A36" s="132">
        <v>2006</v>
      </c>
      <c r="B36" s="132" t="s">
        <v>337</v>
      </c>
      <c r="C36" s="143">
        <v>8262006</v>
      </c>
      <c r="D36" s="144" t="s">
        <v>144</v>
      </c>
      <c r="E36" s="132" t="s">
        <v>318</v>
      </c>
      <c r="F36" s="132" t="s">
        <v>306</v>
      </c>
      <c r="G36" s="134">
        <v>0</v>
      </c>
      <c r="H36" s="134">
        <v>529.42229746227599</v>
      </c>
      <c r="I36" s="134">
        <v>3114</v>
      </c>
      <c r="J36" s="134">
        <f t="shared" si="1"/>
        <v>3643.4222974622762</v>
      </c>
      <c r="L36" s="137">
        <f>VLOOKUP(C36,'[3]New ISB'!$C$6:$BU$109,71,0)</f>
        <v>-3643.4222985000001</v>
      </c>
      <c r="N36" s="137">
        <f t="shared" si="2"/>
        <v>-1.0377239050285425E-6</v>
      </c>
    </row>
    <row r="37" spans="1:14" ht="15">
      <c r="A37" s="132">
        <v>2067</v>
      </c>
      <c r="B37" s="132" t="s">
        <v>338</v>
      </c>
      <c r="C37" s="143">
        <v>8262067</v>
      </c>
      <c r="D37" s="144" t="s">
        <v>150</v>
      </c>
      <c r="E37" s="132" t="s">
        <v>305</v>
      </c>
      <c r="F37" s="132" t="s">
        <v>306</v>
      </c>
      <c r="G37" s="134">
        <v>0</v>
      </c>
      <c r="H37" s="134">
        <v>468.21740758224405</v>
      </c>
      <c r="I37" s="134">
        <v>2754</v>
      </c>
      <c r="J37" s="134">
        <f t="shared" si="1"/>
        <v>3222.217407582244</v>
      </c>
      <c r="L37" s="137">
        <f>VLOOKUP(C37,'[3]New ISB'!$C$6:$BU$109,71,0)</f>
        <v>-3222.2174085000001</v>
      </c>
      <c r="N37" s="137">
        <f t="shared" si="2"/>
        <v>-9.1775609689648263E-7</v>
      </c>
    </row>
    <row r="38" spans="1:14" ht="15">
      <c r="A38" s="132">
        <v>2007</v>
      </c>
      <c r="B38" s="132" t="s">
        <v>339</v>
      </c>
      <c r="C38" s="143">
        <v>8262007</v>
      </c>
      <c r="D38" s="144" t="s">
        <v>151</v>
      </c>
      <c r="E38" s="132" t="s">
        <v>305</v>
      </c>
      <c r="F38" s="132" t="s">
        <v>306</v>
      </c>
      <c r="G38" s="134">
        <v>0</v>
      </c>
      <c r="H38" s="134">
        <v>1248.5797535526508</v>
      </c>
      <c r="I38" s="134">
        <v>7344</v>
      </c>
      <c r="J38" s="134">
        <f t="shared" si="1"/>
        <v>8592.5797535526508</v>
      </c>
      <c r="L38" s="137">
        <f>VLOOKUP(C38,'[3]New ISB'!$C$6:$BU$109,71,0)</f>
        <v>-8592.5797559999992</v>
      </c>
      <c r="N38" s="137">
        <f t="shared" si="2"/>
        <v>-2.4473483790643513E-6</v>
      </c>
    </row>
    <row r="39" spans="1:14" ht="15">
      <c r="A39" s="132">
        <v>2506</v>
      </c>
      <c r="B39" s="132" t="s">
        <v>340</v>
      </c>
      <c r="C39" s="143">
        <v>8262506</v>
      </c>
      <c r="D39" s="144" t="s">
        <v>153</v>
      </c>
      <c r="E39" s="132" t="s">
        <v>318</v>
      </c>
      <c r="F39" s="132" t="s">
        <v>306</v>
      </c>
      <c r="G39" s="134">
        <v>0</v>
      </c>
      <c r="H39" s="134">
        <v>550.84400892028714</v>
      </c>
      <c r="I39" s="134">
        <v>3240</v>
      </c>
      <c r="J39" s="134">
        <f t="shared" si="1"/>
        <v>3790.8440089202873</v>
      </c>
      <c r="L39" s="137">
        <f>VLOOKUP(C39,'[3]New ISB'!$C$6:$BU$109,71,0)</f>
        <v>-3790.8440099999998</v>
      </c>
      <c r="N39" s="137">
        <f t="shared" si="2"/>
        <v>-1.0797125469252933E-6</v>
      </c>
    </row>
    <row r="40" spans="1:14" ht="15">
      <c r="A40" s="132">
        <v>2001</v>
      </c>
      <c r="B40" s="132" t="s">
        <v>341</v>
      </c>
      <c r="C40" s="143">
        <v>8262001</v>
      </c>
      <c r="D40" s="144" t="s">
        <v>155</v>
      </c>
      <c r="E40" s="132" t="s">
        <v>318</v>
      </c>
      <c r="F40" s="132" t="s">
        <v>306</v>
      </c>
      <c r="G40" s="134">
        <v>0</v>
      </c>
      <c r="H40" s="134">
        <v>431.49447365422492</v>
      </c>
      <c r="I40" s="134">
        <v>2538</v>
      </c>
      <c r="J40" s="134">
        <f t="shared" si="1"/>
        <v>2969.4944736542247</v>
      </c>
      <c r="L40" s="137">
        <f>VLOOKUP(C40,'[3]New ISB'!$C$6:$BU$109,71,0)</f>
        <v>-2969.4944744999998</v>
      </c>
      <c r="N40" s="137">
        <f t="shared" si="2"/>
        <v>-8.45775048219366E-7</v>
      </c>
    </row>
    <row r="41" spans="1:14" ht="15">
      <c r="A41" s="132">
        <v>3003</v>
      </c>
      <c r="B41" s="132" t="s">
        <v>342</v>
      </c>
      <c r="C41" s="143">
        <v>8263003</v>
      </c>
      <c r="D41" s="144" t="s">
        <v>161</v>
      </c>
      <c r="E41" s="132" t="s">
        <v>318</v>
      </c>
      <c r="F41" s="132" t="s">
        <v>306</v>
      </c>
      <c r="G41" s="134">
        <v>0</v>
      </c>
      <c r="H41" s="134">
        <v>58.144645386030305</v>
      </c>
      <c r="I41" s="134">
        <v>342</v>
      </c>
      <c r="J41" s="134">
        <f t="shared" si="1"/>
        <v>400.14464538603033</v>
      </c>
      <c r="L41" s="137">
        <f>VLOOKUP(C41,'[3]New ISB'!$C$6:$BU$109,71,0)</f>
        <v>-400.14464549999997</v>
      </c>
      <c r="N41" s="137">
        <f t="shared" si="2"/>
        <v>-1.1396963373044855E-7</v>
      </c>
    </row>
    <row r="42" spans="1:14" ht="15">
      <c r="A42" s="132">
        <v>3390</v>
      </c>
      <c r="B42" s="132" t="s">
        <v>343</v>
      </c>
      <c r="C42" s="143">
        <v>8263390</v>
      </c>
      <c r="D42" s="144" t="s">
        <v>162</v>
      </c>
      <c r="E42" s="132" t="s">
        <v>305</v>
      </c>
      <c r="F42" s="132" t="s">
        <v>306</v>
      </c>
      <c r="G42" s="134">
        <v>0</v>
      </c>
      <c r="H42" s="134">
        <v>1522.4716357657935</v>
      </c>
      <c r="I42" s="134">
        <v>8955</v>
      </c>
      <c r="J42" s="134">
        <f t="shared" si="1"/>
        <v>10477.471635765793</v>
      </c>
      <c r="L42" s="137">
        <f>VLOOKUP(C42,'[3]New ISB'!$C$6:$BU$109,71,0)</f>
        <v>-10477.471638749999</v>
      </c>
      <c r="N42" s="137">
        <f t="shared" si="2"/>
        <v>-2.9842067306162789E-6</v>
      </c>
    </row>
    <row r="43" spans="1:14" ht="15">
      <c r="A43" s="132">
        <v>3004</v>
      </c>
      <c r="B43" s="132" t="s">
        <v>344</v>
      </c>
      <c r="C43" s="143">
        <v>8263004</v>
      </c>
      <c r="D43" s="144" t="s">
        <v>163</v>
      </c>
      <c r="E43" s="132" t="s">
        <v>318</v>
      </c>
      <c r="F43" s="132" t="s">
        <v>306</v>
      </c>
      <c r="G43" s="134">
        <v>0</v>
      </c>
      <c r="H43" s="134">
        <v>104.04831279605423</v>
      </c>
      <c r="I43" s="134">
        <v>612</v>
      </c>
      <c r="J43" s="134">
        <f t="shared" si="1"/>
        <v>716.04831279605423</v>
      </c>
      <c r="L43" s="137">
        <f>VLOOKUP(C43,'[3]New ISB'!$C$6:$BU$109,71,0)</f>
        <v>-716.04831300000001</v>
      </c>
      <c r="N43" s="137">
        <f t="shared" si="2"/>
        <v>-2.0394577404658776E-7</v>
      </c>
    </row>
    <row r="44" spans="1:14" ht="15">
      <c r="A44" s="132">
        <v>2062</v>
      </c>
      <c r="B44" s="132" t="s">
        <v>345</v>
      </c>
      <c r="C44" s="143">
        <v>8262062</v>
      </c>
      <c r="D44" s="144" t="s">
        <v>165</v>
      </c>
      <c r="E44" s="132" t="s">
        <v>318</v>
      </c>
      <c r="F44" s="132" t="s">
        <v>306</v>
      </c>
      <c r="G44" s="134">
        <v>0</v>
      </c>
      <c r="H44" s="134">
        <v>397.8317842202074</v>
      </c>
      <c r="I44" s="134">
        <v>2340</v>
      </c>
      <c r="J44" s="134">
        <f t="shared" si="1"/>
        <v>2737.8317842202073</v>
      </c>
      <c r="L44" s="137">
        <f>VLOOKUP(C44,'[3]New ISB'!$C$6:$BU$109,71,0)</f>
        <v>-2737.8317849999999</v>
      </c>
      <c r="N44" s="137">
        <f t="shared" si="2"/>
        <v>-7.7979257184779271E-7</v>
      </c>
    </row>
    <row r="45" spans="1:14" ht="15">
      <c r="A45" s="132">
        <v>2247</v>
      </c>
      <c r="B45" s="132" t="s">
        <v>346</v>
      </c>
      <c r="C45" s="143">
        <v>8262247</v>
      </c>
      <c r="D45" s="144" t="s">
        <v>171</v>
      </c>
      <c r="E45" s="132" t="s">
        <v>318</v>
      </c>
      <c r="F45" s="132" t="s">
        <v>306</v>
      </c>
      <c r="G45" s="134">
        <v>0</v>
      </c>
      <c r="H45" s="134">
        <v>403.95227320821056</v>
      </c>
      <c r="I45" s="134">
        <v>2376</v>
      </c>
      <c r="J45" s="134">
        <f t="shared" si="1"/>
        <v>2779.9522732082105</v>
      </c>
      <c r="L45" s="137">
        <f>VLOOKUP(C45,'[3]New ISB'!$C$6:$BU$109,71,0)</f>
        <v>-2779.9522739999998</v>
      </c>
      <c r="N45" s="137">
        <f t="shared" si="2"/>
        <v>-7.9178926171152852E-7</v>
      </c>
    </row>
    <row r="46" spans="1:14" ht="15">
      <c r="A46" s="132">
        <v>2002</v>
      </c>
      <c r="B46" s="132" t="s">
        <v>347</v>
      </c>
      <c r="C46" s="143">
        <v>8262002</v>
      </c>
      <c r="D46" s="144" t="s">
        <v>172</v>
      </c>
      <c r="E46" s="132" t="s">
        <v>305</v>
      </c>
      <c r="F46" s="132" t="s">
        <v>306</v>
      </c>
      <c r="G46" s="134">
        <v>0</v>
      </c>
      <c r="H46" s="134">
        <v>2025.8818550290559</v>
      </c>
      <c r="I46" s="134">
        <v>11916</v>
      </c>
      <c r="J46" s="134">
        <f t="shared" si="1"/>
        <v>13941.881855029056</v>
      </c>
      <c r="L46" s="137">
        <f>VLOOKUP(C46,'[3]New ISB'!$C$6:$BU$109,71,0)</f>
        <v>-13941.881858999999</v>
      </c>
      <c r="N46" s="137">
        <f t="shared" si="2"/>
        <v>-3.9709429984213784E-6</v>
      </c>
    </row>
    <row r="47" spans="1:14" ht="15">
      <c r="A47" s="132">
        <v>2322</v>
      </c>
      <c r="B47" s="132" t="s">
        <v>348</v>
      </c>
      <c r="C47" s="143">
        <v>8262322</v>
      </c>
      <c r="D47" s="144" t="s">
        <v>173</v>
      </c>
      <c r="E47" s="132" t="s">
        <v>318</v>
      </c>
      <c r="F47" s="132" t="s">
        <v>306</v>
      </c>
      <c r="G47" s="134">
        <v>0</v>
      </c>
      <c r="H47" s="134">
        <v>348.86787231618183</v>
      </c>
      <c r="I47" s="134">
        <v>2052</v>
      </c>
      <c r="J47" s="134">
        <f t="shared" si="1"/>
        <v>2400.867872316182</v>
      </c>
      <c r="L47" s="137">
        <f>VLOOKUP(C47,'[3]New ISB'!$C$6:$BU$109,71,0)</f>
        <v>-2400.8678730000001</v>
      </c>
      <c r="N47" s="137">
        <f t="shared" si="2"/>
        <v>-6.8381814344320446E-7</v>
      </c>
    </row>
    <row r="48" spans="1:14" ht="15">
      <c r="A48" s="132">
        <v>3392</v>
      </c>
      <c r="B48" s="132" t="s">
        <v>349</v>
      </c>
      <c r="C48" s="143">
        <v>8263392</v>
      </c>
      <c r="D48" s="144" t="s">
        <v>174</v>
      </c>
      <c r="E48" s="132" t="s">
        <v>305</v>
      </c>
      <c r="F48" s="132" t="s">
        <v>306</v>
      </c>
      <c r="G48" s="134">
        <v>0</v>
      </c>
      <c r="H48" s="134">
        <v>1921.8335422330017</v>
      </c>
      <c r="I48" s="134">
        <v>11304</v>
      </c>
      <c r="J48" s="134">
        <f t="shared" si="1"/>
        <v>13225.833542233002</v>
      </c>
      <c r="L48" s="137">
        <f>VLOOKUP(C48,'[3]New ISB'!$C$6:$BU$109,71,0)</f>
        <v>-13225.833546</v>
      </c>
      <c r="N48" s="137">
        <f t="shared" si="2"/>
        <v>-3.766997906495817E-6</v>
      </c>
    </row>
    <row r="49" spans="1:14" ht="15">
      <c r="A49" s="132">
        <v>2112</v>
      </c>
      <c r="B49" s="132" t="s">
        <v>350</v>
      </c>
      <c r="C49" s="143">
        <v>8262112</v>
      </c>
      <c r="D49" s="144" t="s">
        <v>176</v>
      </c>
      <c r="E49" s="132" t="s">
        <v>318</v>
      </c>
      <c r="F49" s="132" t="s">
        <v>306</v>
      </c>
      <c r="G49" s="134">
        <v>0</v>
      </c>
      <c r="H49" s="134">
        <v>566.14523139029507</v>
      </c>
      <c r="I49" s="134">
        <v>3330</v>
      </c>
      <c r="J49" s="134">
        <f t="shared" si="1"/>
        <v>3896.1452313902951</v>
      </c>
      <c r="L49" s="137">
        <f>VLOOKUP(C49,'[3]New ISB'!$C$6:$BU$109,71,0)</f>
        <v>-3896.1452325</v>
      </c>
      <c r="N49" s="137">
        <f t="shared" si="2"/>
        <v>-1.1097049537056591E-6</v>
      </c>
    </row>
    <row r="50" spans="1:14" ht="15">
      <c r="A50" s="132">
        <v>3005</v>
      </c>
      <c r="B50" s="132" t="s">
        <v>351</v>
      </c>
      <c r="C50" s="143">
        <v>8263005</v>
      </c>
      <c r="D50" s="144" t="s">
        <v>179</v>
      </c>
      <c r="E50" s="132" t="s">
        <v>318</v>
      </c>
      <c r="F50" s="132" t="s">
        <v>306</v>
      </c>
      <c r="G50" s="134">
        <v>0</v>
      </c>
      <c r="H50" s="134">
        <v>64.265134374033494</v>
      </c>
      <c r="I50" s="134">
        <v>378</v>
      </c>
      <c r="J50" s="134">
        <f t="shared" si="1"/>
        <v>442.26513437403349</v>
      </c>
      <c r="L50" s="137">
        <f>VLOOKUP(C50,'[3]New ISB'!$C$6:$BU$109,71,0)</f>
        <v>-442.26513449999999</v>
      </c>
      <c r="N50" s="137">
        <f t="shared" si="2"/>
        <v>-1.2596649412444094E-7</v>
      </c>
    </row>
    <row r="51" spans="1:14" ht="15">
      <c r="A51" s="132">
        <v>2299</v>
      </c>
      <c r="B51" s="132" t="s">
        <v>352</v>
      </c>
      <c r="C51" s="143">
        <v>8262299</v>
      </c>
      <c r="D51" s="144" t="s">
        <v>181</v>
      </c>
      <c r="E51" s="132" t="s">
        <v>311</v>
      </c>
      <c r="F51" s="132" t="s">
        <v>306</v>
      </c>
      <c r="G51" s="134">
        <v>0</v>
      </c>
      <c r="H51" s="134">
        <v>523.30180847427278</v>
      </c>
      <c r="I51" s="134">
        <v>3078</v>
      </c>
      <c r="J51" s="134">
        <f t="shared" si="1"/>
        <v>3601.3018084742725</v>
      </c>
      <c r="L51" s="137">
        <f>VLOOKUP(C51,'[3]New ISB'!$C$6:$BU$109,71,0)</f>
        <v>-3601.3018094999998</v>
      </c>
      <c r="N51" s="137">
        <f t="shared" si="2"/>
        <v>-1.0257272151648067E-6</v>
      </c>
    </row>
    <row r="52" spans="1:14" ht="15">
      <c r="A52" s="132">
        <v>3066</v>
      </c>
      <c r="B52" s="132" t="s">
        <v>353</v>
      </c>
      <c r="C52" s="143">
        <v>8263066</v>
      </c>
      <c r="D52" s="144" t="s">
        <v>182</v>
      </c>
      <c r="E52" s="132" t="s">
        <v>318</v>
      </c>
      <c r="F52" s="132" t="s">
        <v>306</v>
      </c>
      <c r="G52" s="134">
        <v>0</v>
      </c>
      <c r="H52" s="134">
        <v>55.084400892028711</v>
      </c>
      <c r="I52" s="134">
        <v>324</v>
      </c>
      <c r="J52" s="134">
        <f t="shared" si="1"/>
        <v>379.08440089202873</v>
      </c>
      <c r="L52" s="137">
        <f>VLOOKUP(C52,'[3]New ISB'!$C$6:$BU$109,71,0)</f>
        <v>-379.08440100000001</v>
      </c>
      <c r="N52" s="137">
        <f t="shared" si="2"/>
        <v>-1.0797128879858064E-7</v>
      </c>
    </row>
    <row r="53" spans="1:14" ht="15">
      <c r="A53" s="132">
        <v>3383</v>
      </c>
      <c r="B53" s="132" t="s">
        <v>354</v>
      </c>
      <c r="C53" s="143">
        <v>8263383</v>
      </c>
      <c r="D53" s="144" t="s">
        <v>183</v>
      </c>
      <c r="E53" s="132" t="s">
        <v>305</v>
      </c>
      <c r="F53" s="132" t="s">
        <v>306</v>
      </c>
      <c r="G53" s="134">
        <v>0</v>
      </c>
      <c r="H53" s="134">
        <v>1230.2182865886411</v>
      </c>
      <c r="I53" s="134">
        <v>7236</v>
      </c>
      <c r="J53" s="134">
        <f t="shared" si="1"/>
        <v>8466.2182865886407</v>
      </c>
      <c r="L53" s="137">
        <f>VLOOKUP(C53,'[3]New ISB'!$C$6:$BU$109,71,0)</f>
        <v>-8466.2182890000004</v>
      </c>
      <c r="N53" s="137">
        <f t="shared" si="2"/>
        <v>-2.4113596737151965E-6</v>
      </c>
    </row>
    <row r="54" spans="1:14" ht="15">
      <c r="A54" s="132">
        <v>3348</v>
      </c>
      <c r="B54" s="132" t="s">
        <v>355</v>
      </c>
      <c r="C54" s="143">
        <v>8262029</v>
      </c>
      <c r="D54" s="144" t="s">
        <v>184</v>
      </c>
      <c r="E54" s="132" t="s">
        <v>311</v>
      </c>
      <c r="F54" s="132" t="s">
        <v>306</v>
      </c>
      <c r="G54" s="134">
        <v>0</v>
      </c>
      <c r="H54" s="134">
        <v>0</v>
      </c>
      <c r="I54" s="134">
        <v>0</v>
      </c>
      <c r="J54" s="134">
        <f t="shared" si="1"/>
        <v>0</v>
      </c>
      <c r="L54" s="137">
        <f>VLOOKUP(C54,'[3]New ISB'!$C$6:$BU$109,71,0)</f>
        <v>0</v>
      </c>
      <c r="N54" s="137">
        <f t="shared" si="2"/>
        <v>0</v>
      </c>
    </row>
    <row r="55" spans="1:14" ht="15">
      <c r="A55" s="132">
        <v>3379</v>
      </c>
      <c r="B55" s="132" t="s">
        <v>356</v>
      </c>
      <c r="C55" s="143">
        <v>8263379</v>
      </c>
      <c r="D55" s="144" t="s">
        <v>185</v>
      </c>
      <c r="E55" s="132" t="s">
        <v>305</v>
      </c>
      <c r="F55" s="132" t="s">
        <v>306</v>
      </c>
      <c r="G55" s="134">
        <v>0</v>
      </c>
      <c r="H55" s="134">
        <v>1052.7241059365488</v>
      </c>
      <c r="I55" s="134">
        <v>6192</v>
      </c>
      <c r="J55" s="134">
        <f t="shared" si="1"/>
        <v>7244.7241059365488</v>
      </c>
      <c r="L55" s="137">
        <f>VLOOKUP(C55,'[3]New ISB'!$C$6:$BU$109,71,0)</f>
        <v>-7244.7241079999994</v>
      </c>
      <c r="N55" s="137">
        <f t="shared" si="2"/>
        <v>-2.0634506654459983E-6</v>
      </c>
    </row>
    <row r="56" spans="1:14" ht="15">
      <c r="A56" s="132">
        <v>3058</v>
      </c>
      <c r="B56" s="132" t="s">
        <v>357</v>
      </c>
      <c r="C56" s="143">
        <v>8263058</v>
      </c>
      <c r="D56" s="144" t="s">
        <v>186</v>
      </c>
      <c r="E56" s="132" t="s">
        <v>305</v>
      </c>
      <c r="F56" s="132" t="s">
        <v>306</v>
      </c>
      <c r="G56" s="134">
        <v>0</v>
      </c>
      <c r="H56" s="134">
        <v>577.62114824280104</v>
      </c>
      <c r="I56" s="134">
        <v>3397.5</v>
      </c>
      <c r="J56" s="134">
        <f t="shared" si="1"/>
        <v>3975.1211482428012</v>
      </c>
      <c r="L56" s="137">
        <f>VLOOKUP(C56,'[3]New ISB'!$C$6:$BU$109,71,0)</f>
        <v>-3975.1211493749997</v>
      </c>
      <c r="N56" s="137">
        <f t="shared" si="2"/>
        <v>-1.1321985766699072E-6</v>
      </c>
    </row>
    <row r="57" spans="1:14" ht="15">
      <c r="A57" s="132">
        <v>3378</v>
      </c>
      <c r="B57" s="132" t="s">
        <v>358</v>
      </c>
      <c r="C57" s="143">
        <v>8263378</v>
      </c>
      <c r="D57" s="144" t="s">
        <v>187</v>
      </c>
      <c r="E57" s="132" t="s">
        <v>305</v>
      </c>
      <c r="F57" s="132" t="s">
        <v>306</v>
      </c>
      <c r="G57" s="134">
        <v>0</v>
      </c>
      <c r="H57" s="134">
        <v>1095.5675288525711</v>
      </c>
      <c r="I57" s="134">
        <v>6444</v>
      </c>
      <c r="J57" s="134">
        <f t="shared" si="1"/>
        <v>7539.5675288525708</v>
      </c>
      <c r="L57" s="137">
        <f>VLOOKUP(C57,'[3]New ISB'!$C$6:$BU$109,71,0)</f>
        <v>-7539.5675309999997</v>
      </c>
      <c r="N57" s="137">
        <f t="shared" si="2"/>
        <v>-2.1474288587342016E-6</v>
      </c>
    </row>
    <row r="58" spans="1:14" ht="15">
      <c r="A58" s="132">
        <v>3369</v>
      </c>
      <c r="B58" s="132" t="s">
        <v>359</v>
      </c>
      <c r="C58" s="143">
        <v>8263369</v>
      </c>
      <c r="D58" s="144" t="s">
        <v>189</v>
      </c>
      <c r="E58" s="132" t="s">
        <v>305</v>
      </c>
      <c r="F58" s="132" t="s">
        <v>306</v>
      </c>
      <c r="G58" s="134">
        <v>0</v>
      </c>
      <c r="H58" s="134">
        <v>823.20576888642904</v>
      </c>
      <c r="I58" s="134">
        <v>4842</v>
      </c>
      <c r="J58" s="134">
        <f t="shared" si="1"/>
        <v>5665.2057688864288</v>
      </c>
      <c r="L58" s="137">
        <f>VLOOKUP(C58,'[3]New ISB'!$C$6:$BU$109,71,0)</f>
        <v>-5665.2057704999997</v>
      </c>
      <c r="N58" s="137">
        <f t="shared" si="2"/>
        <v>-1.6135709302034229E-6</v>
      </c>
    </row>
    <row r="59" spans="1:14" ht="15">
      <c r="A59" s="132">
        <v>2301</v>
      </c>
      <c r="B59" s="132" t="s">
        <v>360</v>
      </c>
      <c r="C59" s="143">
        <v>8262301</v>
      </c>
      <c r="D59" s="144" t="s">
        <v>190</v>
      </c>
      <c r="E59" s="132" t="s">
        <v>311</v>
      </c>
      <c r="F59" s="132" t="s">
        <v>306</v>
      </c>
      <c r="G59" s="134">
        <v>0</v>
      </c>
      <c r="H59" s="134">
        <v>884.41065876646098</v>
      </c>
      <c r="I59" s="134">
        <v>5202</v>
      </c>
      <c r="J59" s="134">
        <f t="shared" si="1"/>
        <v>6086.410658766461</v>
      </c>
      <c r="L59" s="137">
        <f>VLOOKUP(C59,'[3]New ISB'!$C$6:$BU$109,71,0)</f>
        <v>-6086.4106604999997</v>
      </c>
      <c r="N59" s="137">
        <f t="shared" si="2"/>
        <v>-1.7335387383354828E-6</v>
      </c>
    </row>
    <row r="60" spans="1:14" ht="15">
      <c r="A60" s="132">
        <v>3006</v>
      </c>
      <c r="B60" s="132" t="s">
        <v>361</v>
      </c>
      <c r="C60" s="143">
        <v>8263006</v>
      </c>
      <c r="D60" s="144" t="s">
        <v>192</v>
      </c>
      <c r="E60" s="132" t="s">
        <v>318</v>
      </c>
      <c r="F60" s="132" t="s">
        <v>306</v>
      </c>
      <c r="G60" s="134">
        <v>0</v>
      </c>
      <c r="H60" s="134">
        <v>85.686845832044668</v>
      </c>
      <c r="I60" s="134">
        <v>504</v>
      </c>
      <c r="J60" s="134">
        <f t="shared" si="1"/>
        <v>589.6868458320447</v>
      </c>
      <c r="L60" s="137">
        <f>VLOOKUP(C60,'[3]New ISB'!$C$6:$BU$109,71,0)</f>
        <v>-589.68684599999995</v>
      </c>
      <c r="N60" s="137">
        <f t="shared" si="2"/>
        <v>-1.6795524970802944E-7</v>
      </c>
    </row>
    <row r="61" spans="1:14" ht="15">
      <c r="A61" s="132">
        <v>2327</v>
      </c>
      <c r="B61" s="132" t="s">
        <v>362</v>
      </c>
      <c r="C61" s="143">
        <v>8262327</v>
      </c>
      <c r="D61" s="144" t="s">
        <v>193</v>
      </c>
      <c r="E61" s="132" t="s">
        <v>305</v>
      </c>
      <c r="F61" s="132" t="s">
        <v>306</v>
      </c>
      <c r="G61" s="134">
        <v>0</v>
      </c>
      <c r="H61" s="134">
        <v>1012.940927514528</v>
      </c>
      <c r="I61" s="134">
        <v>5958</v>
      </c>
      <c r="J61" s="134">
        <f t="shared" si="1"/>
        <v>6970.9409275145281</v>
      </c>
      <c r="L61" s="137">
        <f>VLOOKUP(C61,'[3]New ISB'!$C$6:$BU$109,71,0)</f>
        <v>-6970.9409294999996</v>
      </c>
      <c r="N61" s="137">
        <f t="shared" si="2"/>
        <v>-1.9854714992106892E-6</v>
      </c>
    </row>
    <row r="62" spans="1:14" ht="15">
      <c r="A62" s="132">
        <v>3389</v>
      </c>
      <c r="B62" s="132" t="s">
        <v>363</v>
      </c>
      <c r="C62" s="143">
        <v>8263389</v>
      </c>
      <c r="D62" s="144" t="s">
        <v>199</v>
      </c>
      <c r="E62" s="132" t="s">
        <v>305</v>
      </c>
      <c r="F62" s="132" t="s">
        <v>306</v>
      </c>
      <c r="G62" s="134">
        <v>0</v>
      </c>
      <c r="H62" s="134">
        <v>1129.2302182865885</v>
      </c>
      <c r="I62" s="134">
        <v>6642</v>
      </c>
      <c r="J62" s="134">
        <f t="shared" si="1"/>
        <v>7771.2302182865888</v>
      </c>
      <c r="L62" s="137">
        <f>VLOOKUP(C62,'[3]New ISB'!$C$6:$BU$109,71,0)</f>
        <v>-7771.2302204999996</v>
      </c>
      <c r="N62" s="137">
        <f t="shared" si="2"/>
        <v>-2.213410880358424E-6</v>
      </c>
    </row>
    <row r="63" spans="1:14" ht="15">
      <c r="A63" s="132">
        <v>2000</v>
      </c>
      <c r="B63" s="132" t="s">
        <v>364</v>
      </c>
      <c r="C63" s="143">
        <v>8262000</v>
      </c>
      <c r="D63" s="144" t="s">
        <v>204</v>
      </c>
      <c r="E63" s="132" t="s">
        <v>305</v>
      </c>
      <c r="F63" s="132" t="s">
        <v>306</v>
      </c>
      <c r="G63" s="134">
        <v>0</v>
      </c>
      <c r="H63" s="134">
        <v>1248.5797535526508</v>
      </c>
      <c r="I63" s="134">
        <v>7344</v>
      </c>
      <c r="J63" s="134">
        <f t="shared" si="1"/>
        <v>8592.5797535526508</v>
      </c>
      <c r="L63" s="137">
        <f>VLOOKUP(C63,'[3]New ISB'!$C$6:$BU$109,71,0)</f>
        <v>-8592.5797559999992</v>
      </c>
      <c r="N63" s="137">
        <f t="shared" si="2"/>
        <v>-2.4473483790643513E-6</v>
      </c>
    </row>
    <row r="64" spans="1:14" ht="15">
      <c r="A64" s="132">
        <v>2330</v>
      </c>
      <c r="B64" s="132" t="s">
        <v>365</v>
      </c>
      <c r="C64" s="143">
        <v>8262330</v>
      </c>
      <c r="D64" s="144" t="s">
        <v>206</v>
      </c>
      <c r="E64" s="132" t="s">
        <v>305</v>
      </c>
      <c r="F64" s="132" t="s">
        <v>306</v>
      </c>
      <c r="G64" s="134">
        <v>0</v>
      </c>
      <c r="H64" s="134">
        <v>1144.5314407565966</v>
      </c>
      <c r="I64" s="134">
        <v>6732</v>
      </c>
      <c r="J64" s="134">
        <f t="shared" si="1"/>
        <v>7876.5314407565966</v>
      </c>
      <c r="L64" s="137">
        <f>VLOOKUP(C64,'[3]New ISB'!$C$6:$BU$109,71,0)</f>
        <v>-7876.5314429999999</v>
      </c>
      <c r="N64" s="137">
        <f t="shared" si="2"/>
        <v>-2.2434032871387899E-6</v>
      </c>
    </row>
    <row r="65" spans="1:14" ht="15">
      <c r="A65" s="132">
        <v>2320</v>
      </c>
      <c r="B65" s="132" t="s">
        <v>366</v>
      </c>
      <c r="C65" s="143">
        <v>8262320</v>
      </c>
      <c r="D65" s="144" t="s">
        <v>198</v>
      </c>
      <c r="E65" s="132" t="s">
        <v>318</v>
      </c>
      <c r="F65" s="132" t="s">
        <v>306</v>
      </c>
      <c r="G65" s="134">
        <v>0</v>
      </c>
      <c r="H65" s="134">
        <v>370.28958377419303</v>
      </c>
      <c r="I65" s="134">
        <v>2178</v>
      </c>
      <c r="J65" s="134">
        <f t="shared" si="1"/>
        <v>2548.289583774193</v>
      </c>
      <c r="L65" s="137">
        <f>VLOOKUP(C65,'[3]New ISB'!$C$6:$BU$109,71,0)</f>
        <v>-2548.2895844999998</v>
      </c>
      <c r="N65" s="137">
        <f t="shared" si="2"/>
        <v>-7.2580678533995524E-7</v>
      </c>
    </row>
    <row r="66" spans="1:14" ht="15">
      <c r="A66" s="132">
        <v>2306</v>
      </c>
      <c r="B66" s="132" t="s">
        <v>367</v>
      </c>
      <c r="C66" s="143">
        <v>8262306</v>
      </c>
      <c r="D66" s="144" t="s">
        <v>207</v>
      </c>
      <c r="E66" s="132" t="s">
        <v>318</v>
      </c>
      <c r="F66" s="132" t="s">
        <v>306</v>
      </c>
      <c r="G66" s="134">
        <v>0</v>
      </c>
      <c r="H66" s="134">
        <v>205.03638109810689</v>
      </c>
      <c r="I66" s="134">
        <v>1206</v>
      </c>
      <c r="J66" s="134">
        <f t="shared" si="1"/>
        <v>1411.0363810981069</v>
      </c>
      <c r="L66" s="137">
        <f>VLOOKUP(C66,'[3]New ISB'!$C$6:$BU$109,71,0)</f>
        <v>-1411.0363815000001</v>
      </c>
      <c r="N66" s="137">
        <f t="shared" si="2"/>
        <v>-4.0189320316130761E-7</v>
      </c>
    </row>
    <row r="67" spans="1:14" ht="15">
      <c r="A67" s="132">
        <v>2122</v>
      </c>
      <c r="B67" s="132" t="s">
        <v>368</v>
      </c>
      <c r="C67" s="143">
        <v>8262122</v>
      </c>
      <c r="D67" s="144" t="s">
        <v>208</v>
      </c>
      <c r="E67" s="132" t="s">
        <v>318</v>
      </c>
      <c r="F67" s="132" t="s">
        <v>306</v>
      </c>
      <c r="G67" s="134">
        <v>0</v>
      </c>
      <c r="H67" s="134">
        <v>823.20576888642904</v>
      </c>
      <c r="I67" s="134">
        <v>4842</v>
      </c>
      <c r="J67" s="134">
        <f t="shared" si="1"/>
        <v>5665.2057688864288</v>
      </c>
      <c r="L67" s="137">
        <f>VLOOKUP(C67,'[3]New ISB'!$C$6:$BU$109,71,0)</f>
        <v>-5665.2057704999997</v>
      </c>
      <c r="N67" s="137">
        <f t="shared" si="2"/>
        <v>-1.6135709302034229E-6</v>
      </c>
    </row>
    <row r="69" spans="1:14" ht="13.5" thickBot="1">
      <c r="A69" s="139"/>
      <c r="B69" s="139"/>
      <c r="C69" s="139"/>
      <c r="D69" s="139"/>
      <c r="E69" s="139"/>
      <c r="F69" s="139"/>
      <c r="G69" s="145">
        <f>SUM(G7:G68)</f>
        <v>0</v>
      </c>
      <c r="H69" s="145">
        <f t="shared" ref="H69:N69" si="3">SUM(H7:H68)</f>
        <v>47000.000000000022</v>
      </c>
      <c r="I69" s="145">
        <f t="shared" si="3"/>
        <v>276448.5</v>
      </c>
      <c r="J69" s="145">
        <f t="shared" si="3"/>
        <v>323448.49999999988</v>
      </c>
      <c r="L69" s="145">
        <f t="shared" si="3"/>
        <v>-323448.50009212509</v>
      </c>
      <c r="N69" s="145">
        <f t="shared" si="3"/>
        <v>-9.2124992875142198E-5</v>
      </c>
    </row>
    <row r="71" spans="1:14">
      <c r="B71" s="146" t="s">
        <v>369</v>
      </c>
      <c r="C71" s="146"/>
      <c r="D71" s="146"/>
    </row>
    <row r="72" spans="1:14">
      <c r="B72" s="146" t="s">
        <v>370</v>
      </c>
      <c r="C72" s="146"/>
      <c r="D72" s="146"/>
    </row>
    <row r="73" spans="1:14">
      <c r="B73" s="146"/>
      <c r="C73" s="146"/>
      <c r="D73" s="146"/>
      <c r="I73" s="132">
        <v>1.5133095575587285</v>
      </c>
    </row>
  </sheetData>
  <sheetProtection algorithmName="SHA-512" hashValue="/aIPn4obGb2FEqDE1NrJMe/Fcgm/RQosx9baxSPHNydFuODzl3S7MkYYkcaMU6cc+ZdVZ+AFOgcAfLM0Vqm0Ag==" saltValue="YVglSV37ENiDmKFr7V5y8Q==" spinCount="100000" sheet="1" objects="1" scenarios="1"/>
  <conditionalFormatting sqref="F7:F68">
    <cfRule type="cellIs" dxfId="0" priority="1" stopIfTrue="1" operator="equal">
      <formula>"Academy"</formula>
    </cfRule>
  </conditionalFormatting>
  <dataValidations count="2">
    <dataValidation type="list" allowBlank="1" showInputMessage="1" showErrorMessage="1" sqref="E7:E68" xr:uid="{080D5E1D-5212-4BF5-9251-ACFEB5C1DD81}">
      <formula1>_xludf.Type</formula1>
    </dataValidation>
    <dataValidation type="list" allowBlank="1" showInputMessage="1" showErrorMessage="1" sqref="F7:F68" xr:uid="{6C2B05BC-6B15-431B-AC59-7BBB589F69F0}">
      <formula1>Status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8032-8CF5-4E8B-AF41-F1FB663857C1}">
  <dimension ref="A1:J105"/>
  <sheetViews>
    <sheetView workbookViewId="0">
      <selection activeCell="F54" sqref="F54"/>
    </sheetView>
  </sheetViews>
  <sheetFormatPr defaultRowHeight="15"/>
  <cols>
    <col min="1" max="2" width="9.140625" style="147"/>
    <col min="3" max="3" width="43.5703125" style="147" bestFit="1" customWidth="1"/>
    <col min="4" max="10" width="15.7109375" style="148" customWidth="1"/>
    <col min="11" max="16384" width="9.140625" style="147"/>
  </cols>
  <sheetData>
    <row r="1" spans="1:10" s="149" customFormat="1" ht="75">
      <c r="A1" s="149" t="s">
        <v>209</v>
      </c>
      <c r="B1" s="149" t="s">
        <v>210</v>
      </c>
      <c r="C1" s="149" t="s">
        <v>211</v>
      </c>
      <c r="D1" s="150" t="s">
        <v>371</v>
      </c>
      <c r="E1" s="150" t="s">
        <v>372</v>
      </c>
      <c r="F1" s="150" t="s">
        <v>245</v>
      </c>
      <c r="G1" s="150" t="s">
        <v>373</v>
      </c>
      <c r="H1" s="150" t="s">
        <v>280</v>
      </c>
      <c r="I1" s="150" t="s">
        <v>282</v>
      </c>
      <c r="J1" s="150" t="s">
        <v>257</v>
      </c>
    </row>
    <row r="2" spans="1:10">
      <c r="A2" s="147" t="s">
        <v>286</v>
      </c>
      <c r="D2" s="151">
        <v>43739.833333333336</v>
      </c>
      <c r="E2" s="151">
        <v>17089</v>
      </c>
      <c r="F2" s="151">
        <v>2676839.6699999995</v>
      </c>
      <c r="G2" s="151">
        <v>218239247.61690167</v>
      </c>
      <c r="H2" s="151">
        <v>-402100.67385211226</v>
      </c>
      <c r="I2" s="151">
        <v>218163288.30657533</v>
      </c>
      <c r="J2" s="151">
        <v>18915343.942319728</v>
      </c>
    </row>
    <row r="3" spans="1:10">
      <c r="A3" s="147">
        <v>110401</v>
      </c>
      <c r="B3" s="147">
        <v>8262348</v>
      </c>
      <c r="C3" s="147" t="s">
        <v>79</v>
      </c>
      <c r="D3" s="151">
        <v>278</v>
      </c>
      <c r="E3" s="151">
        <v>0</v>
      </c>
      <c r="F3" s="151">
        <v>26832</v>
      </c>
      <c r="G3" s="151">
        <v>1261093.1031451453</v>
      </c>
      <c r="H3" s="151">
        <v>-6714.5997686579412</v>
      </c>
      <c r="I3" s="151">
        <v>1254378.5033764874</v>
      </c>
      <c r="J3" s="151">
        <v>110839.93779908825</v>
      </c>
    </row>
    <row r="4" spans="1:10">
      <c r="A4" s="147">
        <v>147380</v>
      </c>
      <c r="B4" s="147">
        <v>8262326</v>
      </c>
      <c r="C4" s="147" t="s">
        <v>81</v>
      </c>
      <c r="D4" s="151">
        <v>175</v>
      </c>
      <c r="E4" s="151">
        <v>0</v>
      </c>
      <c r="F4" s="151">
        <v>3991.75</v>
      </c>
      <c r="G4" s="151">
        <v>782197.74908911728</v>
      </c>
      <c r="H4" s="151">
        <v>0</v>
      </c>
      <c r="I4" s="151">
        <v>782197.74908911728</v>
      </c>
      <c r="J4" s="151">
        <v>48262.126737515355</v>
      </c>
    </row>
    <row r="5" spans="1:10">
      <c r="A5" s="147">
        <v>110327</v>
      </c>
      <c r="B5" s="147">
        <v>8262238</v>
      </c>
      <c r="C5" s="147" t="s">
        <v>83</v>
      </c>
      <c r="D5" s="151">
        <v>207</v>
      </c>
      <c r="E5" s="151">
        <v>0</v>
      </c>
      <c r="F5" s="151">
        <v>25100</v>
      </c>
      <c r="G5" s="151">
        <v>985034.93327356374</v>
      </c>
      <c r="H5" s="151">
        <v>-5116.537154105934</v>
      </c>
      <c r="I5" s="151">
        <v>979918.39611945779</v>
      </c>
      <c r="J5" s="151">
        <v>85069.488487743132</v>
      </c>
    </row>
    <row r="6" spans="1:10">
      <c r="A6" s="147">
        <v>110481</v>
      </c>
      <c r="B6" s="147">
        <v>8263377</v>
      </c>
      <c r="C6" s="147" t="s">
        <v>85</v>
      </c>
      <c r="D6" s="151">
        <v>185</v>
      </c>
      <c r="E6" s="151">
        <v>0</v>
      </c>
      <c r="F6" s="151">
        <v>4493</v>
      </c>
      <c r="G6" s="151">
        <v>899666.11537629738</v>
      </c>
      <c r="H6" s="151">
        <v>-4843.9053489374519</v>
      </c>
      <c r="I6" s="151">
        <v>894822.21002735989</v>
      </c>
      <c r="J6" s="151">
        <v>86222.489375608056</v>
      </c>
    </row>
    <row r="7" spans="1:10">
      <c r="A7" s="147">
        <v>134423</v>
      </c>
      <c r="B7" s="147">
        <v>8263384</v>
      </c>
      <c r="C7" s="147" t="s">
        <v>88</v>
      </c>
      <c r="D7" s="151">
        <v>89</v>
      </c>
      <c r="E7" s="151">
        <v>0</v>
      </c>
      <c r="F7" s="151">
        <v>1632</v>
      </c>
      <c r="G7" s="151">
        <v>451173.254297712</v>
      </c>
      <c r="H7" s="151">
        <v>-2084.2084326441523</v>
      </c>
      <c r="I7" s="151">
        <v>449089.04586506786</v>
      </c>
      <c r="J7" s="151">
        <v>28050.347543718599</v>
      </c>
    </row>
    <row r="8" spans="1:10">
      <c r="A8" s="147">
        <v>110369</v>
      </c>
      <c r="B8" s="147">
        <v>8262309</v>
      </c>
      <c r="C8" s="147" t="s">
        <v>90</v>
      </c>
      <c r="D8" s="151">
        <v>286</v>
      </c>
      <c r="E8" s="151">
        <v>0</v>
      </c>
      <c r="F8" s="151">
        <v>35604</v>
      </c>
      <c r="G8" s="151">
        <v>1301577.0162302118</v>
      </c>
      <c r="H8" s="151">
        <v>-6744.8741567357374</v>
      </c>
      <c r="I8" s="151">
        <v>1294832.142073476</v>
      </c>
      <c r="J8" s="151">
        <v>121005.94370667828</v>
      </c>
    </row>
    <row r="9" spans="1:10">
      <c r="A9" s="147">
        <v>135271</v>
      </c>
      <c r="B9" s="147">
        <v>8263391</v>
      </c>
      <c r="C9" s="147" t="s">
        <v>92</v>
      </c>
      <c r="D9" s="151">
        <v>1116</v>
      </c>
      <c r="E9" s="151">
        <v>0</v>
      </c>
      <c r="F9" s="151">
        <v>190920</v>
      </c>
      <c r="G9" s="151">
        <v>4914700</v>
      </c>
      <c r="H9" s="151">
        <v>-29913.629473132576</v>
      </c>
      <c r="I9" s="151">
        <v>4884786.370526867</v>
      </c>
      <c r="J9" s="151">
        <v>309495.28174800321</v>
      </c>
    </row>
    <row r="10" spans="1:10">
      <c r="A10" s="147">
        <v>132210</v>
      </c>
      <c r="B10" s="147">
        <v>8262005</v>
      </c>
      <c r="C10" s="147" t="s">
        <v>94</v>
      </c>
      <c r="D10" s="151">
        <v>294</v>
      </c>
      <c r="E10" s="151">
        <v>0</v>
      </c>
      <c r="F10" s="151">
        <v>7224</v>
      </c>
      <c r="G10" s="151">
        <v>1274443.5260689855</v>
      </c>
      <c r="H10" s="151">
        <v>-7247.7257559147984</v>
      </c>
      <c r="I10" s="151">
        <v>1267195.8003130706</v>
      </c>
      <c r="J10" s="151">
        <v>106483.16918748501</v>
      </c>
    </row>
    <row r="11" spans="1:10">
      <c r="A11" s="147">
        <v>134072</v>
      </c>
      <c r="B11" s="147">
        <v>8262017</v>
      </c>
      <c r="C11" s="147" t="s">
        <v>96</v>
      </c>
      <c r="D11" s="151">
        <v>415</v>
      </c>
      <c r="E11" s="151">
        <v>0</v>
      </c>
      <c r="F11" s="151">
        <v>62436</v>
      </c>
      <c r="G11" s="151">
        <v>1797136</v>
      </c>
      <c r="H11" s="151">
        <v>-10469.147958575719</v>
      </c>
      <c r="I11" s="151">
        <v>1786666.8520414243</v>
      </c>
      <c r="J11" s="151">
        <v>135525.54971578089</v>
      </c>
    </row>
    <row r="12" spans="1:10">
      <c r="A12" s="147">
        <v>110256</v>
      </c>
      <c r="B12" s="147">
        <v>8262121</v>
      </c>
      <c r="C12" s="147" t="s">
        <v>98</v>
      </c>
      <c r="D12" s="151">
        <v>417</v>
      </c>
      <c r="E12" s="151">
        <v>0</v>
      </c>
      <c r="F12" s="151">
        <v>7688</v>
      </c>
      <c r="G12" s="151">
        <v>1777539.8685689047</v>
      </c>
      <c r="H12" s="151">
        <v>-10106.548213721773</v>
      </c>
      <c r="I12" s="151">
        <v>1802809.0015727314</v>
      </c>
      <c r="J12" s="151">
        <v>157717.19138770408</v>
      </c>
    </row>
    <row r="13" spans="1:10">
      <c r="A13" s="147">
        <v>110394</v>
      </c>
      <c r="B13" s="147">
        <v>8262336</v>
      </c>
      <c r="C13" s="147" t="s">
        <v>100</v>
      </c>
      <c r="D13" s="151">
        <v>418</v>
      </c>
      <c r="E13" s="151">
        <v>0</v>
      </c>
      <c r="F13" s="151">
        <v>39216</v>
      </c>
      <c r="G13" s="151">
        <v>1786456</v>
      </c>
      <c r="H13" s="151">
        <v>-10571.368097928962</v>
      </c>
      <c r="I13" s="151">
        <v>1775884.6319020709</v>
      </c>
      <c r="J13" s="151">
        <v>115130.78246103748</v>
      </c>
    </row>
    <row r="14" spans="1:10">
      <c r="A14" s="147">
        <v>110213</v>
      </c>
      <c r="B14" s="147">
        <v>8262015</v>
      </c>
      <c r="C14" s="147" t="s">
        <v>102</v>
      </c>
      <c r="D14" s="151">
        <v>42</v>
      </c>
      <c r="E14" s="151">
        <v>0</v>
      </c>
      <c r="F14" s="151">
        <v>0</v>
      </c>
      <c r="G14" s="151">
        <v>259856.10399077</v>
      </c>
      <c r="H14" s="151">
        <v>-940.3670705695838</v>
      </c>
      <c r="I14" s="151">
        <v>276184.26464908145</v>
      </c>
      <c r="J14" s="151">
        <v>8758.5679006307982</v>
      </c>
    </row>
    <row r="15" spans="1:10">
      <c r="A15" s="147">
        <v>110399</v>
      </c>
      <c r="B15" s="147">
        <v>8262346</v>
      </c>
      <c r="C15" s="147" t="s">
        <v>104</v>
      </c>
      <c r="D15" s="151">
        <v>277</v>
      </c>
      <c r="E15" s="151">
        <v>0</v>
      </c>
      <c r="F15" s="151">
        <v>21712</v>
      </c>
      <c r="G15" s="151">
        <v>1179572</v>
      </c>
      <c r="H15" s="151">
        <v>-6458.0825069529692</v>
      </c>
      <c r="I15" s="151">
        <v>1173113.917493047</v>
      </c>
      <c r="J15" s="151">
        <v>79388.145022079436</v>
      </c>
    </row>
    <row r="16" spans="1:10">
      <c r="A16" s="147">
        <v>138440</v>
      </c>
      <c r="B16" s="147">
        <v>8262018</v>
      </c>
      <c r="C16" s="147" t="s">
        <v>106</v>
      </c>
      <c r="D16" s="151">
        <v>203</v>
      </c>
      <c r="E16" s="151">
        <v>0</v>
      </c>
      <c r="F16" s="151">
        <v>5688.14</v>
      </c>
      <c r="G16" s="151">
        <v>1023661.3610263389</v>
      </c>
      <c r="H16" s="151">
        <v>0</v>
      </c>
      <c r="I16" s="151">
        <v>1023661.3610263389</v>
      </c>
      <c r="J16" s="151">
        <v>105537.02939346914</v>
      </c>
    </row>
    <row r="17" spans="1:10">
      <c r="A17" s="147">
        <v>143265</v>
      </c>
      <c r="B17" s="147">
        <v>8262003</v>
      </c>
      <c r="C17" s="147" t="s">
        <v>108</v>
      </c>
      <c r="D17" s="151">
        <v>397</v>
      </c>
      <c r="E17" s="151">
        <v>0</v>
      </c>
      <c r="F17" s="151">
        <v>31226.54</v>
      </c>
      <c r="G17" s="151">
        <v>1760369.2718655639</v>
      </c>
      <c r="H17" s="151">
        <v>0</v>
      </c>
      <c r="I17" s="151">
        <v>1760369.2718655639</v>
      </c>
      <c r="J17" s="151">
        <v>172095.38782451325</v>
      </c>
    </row>
    <row r="18" spans="1:10">
      <c r="A18" s="147">
        <v>147269</v>
      </c>
      <c r="B18" s="147">
        <v>8262028</v>
      </c>
      <c r="C18" s="147" t="s">
        <v>110</v>
      </c>
      <c r="D18" s="151">
        <v>294</v>
      </c>
      <c r="E18" s="151">
        <v>0</v>
      </c>
      <c r="F18" s="151">
        <v>19666.810000000001</v>
      </c>
      <c r="G18" s="151">
        <v>1268064.1821088647</v>
      </c>
      <c r="H18" s="151">
        <v>0</v>
      </c>
      <c r="I18" s="151">
        <v>1268064.1821088647</v>
      </c>
      <c r="J18" s="151">
        <v>101197.71680316064</v>
      </c>
    </row>
    <row r="19" spans="1:10">
      <c r="A19" s="147">
        <v>110404</v>
      </c>
      <c r="B19" s="147">
        <v>8263000</v>
      </c>
      <c r="C19" s="147" t="s">
        <v>112</v>
      </c>
      <c r="D19" s="151">
        <v>222</v>
      </c>
      <c r="E19" s="151">
        <v>0</v>
      </c>
      <c r="F19" s="151">
        <v>35088</v>
      </c>
      <c r="G19" s="151">
        <v>1054226.1088210023</v>
      </c>
      <c r="H19" s="151">
        <v>-5293.8109741751796</v>
      </c>
      <c r="I19" s="151">
        <v>1048932.2978468272</v>
      </c>
      <c r="J19" s="151">
        <v>94279.030116353708</v>
      </c>
    </row>
    <row r="20" spans="1:10">
      <c r="A20" s="147">
        <v>136468</v>
      </c>
      <c r="B20" s="147">
        <v>8265410</v>
      </c>
      <c r="C20" s="147" t="s">
        <v>114</v>
      </c>
      <c r="D20" s="151">
        <v>1274</v>
      </c>
      <c r="E20" s="151">
        <v>1274</v>
      </c>
      <c r="F20" s="151">
        <v>47674</v>
      </c>
      <c r="G20" s="151">
        <v>6946384</v>
      </c>
      <c r="H20" s="151">
        <v>0</v>
      </c>
      <c r="I20" s="151">
        <v>6946384</v>
      </c>
      <c r="J20" s="151">
        <v>503540.36224592419</v>
      </c>
    </row>
    <row r="21" spans="1:10">
      <c r="A21" s="147">
        <v>110372</v>
      </c>
      <c r="B21" s="147">
        <v>8262313</v>
      </c>
      <c r="C21" s="147" t="s">
        <v>116</v>
      </c>
      <c r="D21" s="151">
        <v>74</v>
      </c>
      <c r="E21" s="151">
        <v>0</v>
      </c>
      <c r="F21" s="151">
        <v>18700</v>
      </c>
      <c r="G21" s="151">
        <v>444360.1727453022</v>
      </c>
      <c r="H21" s="151">
        <v>-2584.9481795749807</v>
      </c>
      <c r="I21" s="151">
        <v>449029.64986124111</v>
      </c>
      <c r="J21" s="151">
        <v>24121.922625873311</v>
      </c>
    </row>
    <row r="22" spans="1:10">
      <c r="A22" s="147">
        <v>130254</v>
      </c>
      <c r="B22" s="147">
        <v>8262351</v>
      </c>
      <c r="C22" s="147" t="s">
        <v>118</v>
      </c>
      <c r="D22" s="151">
        <v>296</v>
      </c>
      <c r="E22" s="151">
        <v>0</v>
      </c>
      <c r="F22" s="151">
        <v>38184</v>
      </c>
      <c r="G22" s="151">
        <v>1493541.8512891356</v>
      </c>
      <c r="H22" s="151">
        <v>-7208.8504982999239</v>
      </c>
      <c r="I22" s="151">
        <v>1486333.0007908358</v>
      </c>
      <c r="J22" s="151">
        <v>174165.06291411375</v>
      </c>
    </row>
    <row r="23" spans="1:10">
      <c r="A23" s="147">
        <v>131190</v>
      </c>
      <c r="B23" s="147">
        <v>8262353</v>
      </c>
      <c r="C23" s="147" t="s">
        <v>120</v>
      </c>
      <c r="D23" s="151">
        <v>452</v>
      </c>
      <c r="E23" s="151">
        <v>0</v>
      </c>
      <c r="F23" s="151">
        <v>60888</v>
      </c>
      <c r="G23" s="151">
        <v>1950248</v>
      </c>
      <c r="H23" s="151">
        <v>-10700.558594701235</v>
      </c>
      <c r="I23" s="151">
        <v>1939547.4414052987</v>
      </c>
      <c r="J23" s="151">
        <v>149219.02004670864</v>
      </c>
    </row>
    <row r="24" spans="1:10">
      <c r="A24" s="147">
        <v>143766</v>
      </c>
      <c r="B24" s="147">
        <v>8262024</v>
      </c>
      <c r="C24" s="147" t="s">
        <v>122</v>
      </c>
      <c r="D24" s="151">
        <v>325.5</v>
      </c>
      <c r="E24" s="151">
        <v>0</v>
      </c>
      <c r="F24" s="151">
        <v>9873.2000000000007</v>
      </c>
      <c r="G24" s="151">
        <v>1370463.2</v>
      </c>
      <c r="H24" s="151">
        <v>0</v>
      </c>
      <c r="I24" s="151">
        <v>1370463.2</v>
      </c>
      <c r="J24" s="151">
        <v>79562.160360716749</v>
      </c>
    </row>
    <row r="25" spans="1:10">
      <c r="A25" s="147">
        <v>110355</v>
      </c>
      <c r="B25" s="147">
        <v>8262285</v>
      </c>
      <c r="C25" s="147" t="s">
        <v>124</v>
      </c>
      <c r="D25" s="151">
        <v>323</v>
      </c>
      <c r="E25" s="151">
        <v>0</v>
      </c>
      <c r="F25" s="151">
        <v>51342</v>
      </c>
      <c r="G25" s="151">
        <v>1548008.6170134831</v>
      </c>
      <c r="H25" s="151">
        <v>-8524.5225296001481</v>
      </c>
      <c r="I25" s="151">
        <v>1539484.0944838829</v>
      </c>
      <c r="J25" s="151">
        <v>148798.93383790285</v>
      </c>
    </row>
    <row r="26" spans="1:10">
      <c r="A26" s="147">
        <v>110375</v>
      </c>
      <c r="B26" s="147">
        <v>8262316</v>
      </c>
      <c r="C26" s="147" t="s">
        <v>126</v>
      </c>
      <c r="D26" s="151">
        <v>105</v>
      </c>
      <c r="E26" s="151">
        <v>0</v>
      </c>
      <c r="F26" s="151">
        <v>3614</v>
      </c>
      <c r="G26" s="151">
        <v>568343.20083525835</v>
      </c>
      <c r="H26" s="151">
        <v>-3147.5694764239588</v>
      </c>
      <c r="I26" s="151">
        <v>608881.02431026311</v>
      </c>
      <c r="J26" s="151">
        <v>43124.514219077006</v>
      </c>
    </row>
    <row r="27" spans="1:10">
      <c r="A27" s="147">
        <v>110381</v>
      </c>
      <c r="B27" s="147">
        <v>8262323</v>
      </c>
      <c r="C27" s="147" t="s">
        <v>128</v>
      </c>
      <c r="D27" s="151">
        <v>327</v>
      </c>
      <c r="E27" s="151">
        <v>0</v>
      </c>
      <c r="F27" s="151">
        <v>48246</v>
      </c>
      <c r="G27" s="151">
        <v>1432498.7692293073</v>
      </c>
      <c r="H27" s="151">
        <v>-7796.1107101489024</v>
      </c>
      <c r="I27" s="151">
        <v>1424702.6585191584</v>
      </c>
      <c r="J27" s="151">
        <v>117277.47585537823</v>
      </c>
    </row>
    <row r="28" spans="1:10">
      <c r="A28" s="147">
        <v>134073</v>
      </c>
      <c r="B28" s="147">
        <v>8263376</v>
      </c>
      <c r="C28" s="147" t="s">
        <v>130</v>
      </c>
      <c r="D28" s="151">
        <v>407</v>
      </c>
      <c r="E28" s="151">
        <v>0</v>
      </c>
      <c r="F28" s="151">
        <v>60888</v>
      </c>
      <c r="G28" s="151">
        <v>1762148</v>
      </c>
      <c r="H28" s="151">
        <v>-10133.771941869885</v>
      </c>
      <c r="I28" s="151">
        <v>1752014.22805813</v>
      </c>
      <c r="J28" s="151">
        <v>110165.23081903267</v>
      </c>
    </row>
    <row r="29" spans="1:10">
      <c r="A29" s="147">
        <v>110400</v>
      </c>
      <c r="B29" s="147">
        <v>8262347</v>
      </c>
      <c r="C29" s="147" t="s">
        <v>131</v>
      </c>
      <c r="D29" s="151">
        <v>196</v>
      </c>
      <c r="E29" s="151">
        <v>0</v>
      </c>
      <c r="F29" s="151">
        <v>5986</v>
      </c>
      <c r="G29" s="151">
        <v>863528.61308199516</v>
      </c>
      <c r="H29" s="151">
        <v>-5455.2003339624061</v>
      </c>
      <c r="I29" s="151">
        <v>858073.41274803272</v>
      </c>
      <c r="J29" s="151">
        <v>57282.499413515805</v>
      </c>
    </row>
    <row r="30" spans="1:10">
      <c r="A30" s="147">
        <v>110366</v>
      </c>
      <c r="B30" s="147">
        <v>8262303</v>
      </c>
      <c r="C30" s="147" t="s">
        <v>133</v>
      </c>
      <c r="D30" s="151">
        <v>347</v>
      </c>
      <c r="E30" s="151">
        <v>0</v>
      </c>
      <c r="F30" s="151">
        <v>33024</v>
      </c>
      <c r="G30" s="151">
        <v>1576134.0643361681</v>
      </c>
      <c r="H30" s="151">
        <v>-8371.3016381789148</v>
      </c>
      <c r="I30" s="151">
        <v>1567762.7626979891</v>
      </c>
      <c r="J30" s="151">
        <v>151933.94660548129</v>
      </c>
    </row>
    <row r="31" spans="1:10">
      <c r="A31" s="147">
        <v>110395</v>
      </c>
      <c r="B31" s="147">
        <v>8262337</v>
      </c>
      <c r="C31" s="147" t="s">
        <v>134</v>
      </c>
      <c r="D31" s="151">
        <v>310</v>
      </c>
      <c r="E31" s="151">
        <v>0</v>
      </c>
      <c r="F31" s="151">
        <v>6811</v>
      </c>
      <c r="G31" s="151">
        <v>1302611</v>
      </c>
      <c r="H31" s="151">
        <v>-7137.5348324303059</v>
      </c>
      <c r="I31" s="151">
        <v>1295473.4651675697</v>
      </c>
      <c r="J31" s="151">
        <v>91183.227424667886</v>
      </c>
    </row>
    <row r="32" spans="1:10">
      <c r="A32" s="147">
        <v>110345</v>
      </c>
      <c r="B32" s="147">
        <v>8262272</v>
      </c>
      <c r="C32" s="147" t="s">
        <v>135</v>
      </c>
      <c r="D32" s="151">
        <v>151</v>
      </c>
      <c r="E32" s="151">
        <v>0</v>
      </c>
      <c r="F32" s="151">
        <v>19955</v>
      </c>
      <c r="G32" s="151">
        <v>844045.70511183655</v>
      </c>
      <c r="H32" s="151">
        <v>-3962.9132985224433</v>
      </c>
      <c r="I32" s="151">
        <v>840082.79181331408</v>
      </c>
      <c r="J32" s="151">
        <v>93492.136072799651</v>
      </c>
    </row>
    <row r="33" spans="1:10">
      <c r="A33" s="147">
        <v>110367</v>
      </c>
      <c r="B33" s="147">
        <v>8262305</v>
      </c>
      <c r="C33" s="147" t="s">
        <v>136</v>
      </c>
      <c r="D33" s="151">
        <v>220</v>
      </c>
      <c r="E33" s="151">
        <v>0</v>
      </c>
      <c r="F33" s="151">
        <v>33282</v>
      </c>
      <c r="G33" s="151">
        <v>1144476.315910561</v>
      </c>
      <c r="H33" s="151">
        <v>-5369.5811344121048</v>
      </c>
      <c r="I33" s="151">
        <v>1139106.7347761488</v>
      </c>
      <c r="J33" s="151">
        <v>125552.76195020975</v>
      </c>
    </row>
    <row r="34" spans="1:10">
      <c r="A34" s="147">
        <v>110230</v>
      </c>
      <c r="B34" s="147">
        <v>8262042</v>
      </c>
      <c r="C34" s="147" t="s">
        <v>137</v>
      </c>
      <c r="D34" s="151">
        <v>266.5</v>
      </c>
      <c r="E34" s="151">
        <v>0</v>
      </c>
      <c r="F34" s="151">
        <v>22590</v>
      </c>
      <c r="G34" s="151">
        <v>1136560</v>
      </c>
      <c r="H34" s="151">
        <v>-6089.8110898207087</v>
      </c>
      <c r="I34" s="151">
        <v>1130470.1889101793</v>
      </c>
      <c r="J34" s="151">
        <v>80862.934645290807</v>
      </c>
    </row>
    <row r="35" spans="1:10">
      <c r="A35" s="147">
        <v>110231</v>
      </c>
      <c r="B35" s="147">
        <v>8262043</v>
      </c>
      <c r="C35" s="147" t="s">
        <v>138</v>
      </c>
      <c r="D35" s="151">
        <v>146.58333333333334</v>
      </c>
      <c r="E35" s="151">
        <v>0</v>
      </c>
      <c r="F35" s="151">
        <v>22716</v>
      </c>
      <c r="G35" s="151">
        <v>676119.83807383175</v>
      </c>
      <c r="H35" s="151">
        <v>-3469.0465652305493</v>
      </c>
      <c r="I35" s="151">
        <v>697924.46387552598</v>
      </c>
      <c r="J35" s="151">
        <v>44596.328124314809</v>
      </c>
    </row>
    <row r="36" spans="1:10">
      <c r="A36" s="147">
        <v>110382</v>
      </c>
      <c r="B36" s="147">
        <v>8262324</v>
      </c>
      <c r="C36" s="147" t="s">
        <v>139</v>
      </c>
      <c r="D36" s="151">
        <v>89</v>
      </c>
      <c r="E36" s="151">
        <v>0</v>
      </c>
      <c r="F36" s="151">
        <v>17696</v>
      </c>
      <c r="G36" s="151">
        <v>503462.4943136209</v>
      </c>
      <c r="H36" s="151">
        <v>-2271.2262134212601</v>
      </c>
      <c r="I36" s="151">
        <v>501191.26810019964</v>
      </c>
      <c r="J36" s="151">
        <v>39397.478839050207</v>
      </c>
    </row>
    <row r="37" spans="1:10">
      <c r="A37" s="147">
        <v>139449</v>
      </c>
      <c r="B37" s="147">
        <v>8262331</v>
      </c>
      <c r="C37" s="147" t="s">
        <v>140</v>
      </c>
      <c r="D37" s="151">
        <v>438</v>
      </c>
      <c r="E37" s="151">
        <v>0</v>
      </c>
      <c r="F37" s="151">
        <v>10357.200000000001</v>
      </c>
      <c r="G37" s="151">
        <v>1841197.2</v>
      </c>
      <c r="H37" s="151">
        <v>0</v>
      </c>
      <c r="I37" s="151">
        <v>1841197.2</v>
      </c>
      <c r="J37" s="151">
        <v>142660.49049329059</v>
      </c>
    </row>
    <row r="38" spans="1:10">
      <c r="A38" s="147">
        <v>146462</v>
      </c>
      <c r="B38" s="147">
        <v>8262349</v>
      </c>
      <c r="C38" s="147" t="s">
        <v>141</v>
      </c>
      <c r="D38" s="151">
        <v>222</v>
      </c>
      <c r="E38" s="151">
        <v>0</v>
      </c>
      <c r="F38" s="151">
        <v>-13106.55</v>
      </c>
      <c r="G38" s="151">
        <v>956114.83738720533</v>
      </c>
      <c r="H38" s="151">
        <v>0</v>
      </c>
      <c r="I38" s="151">
        <v>956114.83738720533</v>
      </c>
      <c r="J38" s="151">
        <v>63400.211458489284</v>
      </c>
    </row>
    <row r="39" spans="1:10">
      <c r="A39" s="147">
        <v>147381</v>
      </c>
      <c r="B39" s="147">
        <v>8262334</v>
      </c>
      <c r="C39" s="147" t="s">
        <v>142</v>
      </c>
      <c r="D39" s="151">
        <v>140</v>
      </c>
      <c r="E39" s="151">
        <v>0</v>
      </c>
      <c r="F39" s="151">
        <v>4918.1499999999996</v>
      </c>
      <c r="G39" s="151">
        <v>658577.85726998525</v>
      </c>
      <c r="H39" s="151">
        <v>0</v>
      </c>
      <c r="I39" s="151">
        <v>658577.85726998525</v>
      </c>
      <c r="J39" s="151">
        <v>43822.144107674088</v>
      </c>
    </row>
    <row r="40" spans="1:10">
      <c r="A40" s="147">
        <v>110290</v>
      </c>
      <c r="B40" s="147">
        <v>8262185</v>
      </c>
      <c r="C40" s="147" t="s">
        <v>143</v>
      </c>
      <c r="D40" s="151">
        <v>250</v>
      </c>
      <c r="E40" s="151">
        <v>0</v>
      </c>
      <c r="F40" s="151">
        <v>5263.2000000000007</v>
      </c>
      <c r="G40" s="151">
        <v>1122599.5619669133</v>
      </c>
      <c r="H40" s="151">
        <v>0</v>
      </c>
      <c r="I40" s="151">
        <v>1122599.5619669133</v>
      </c>
      <c r="J40" s="151">
        <v>99553.641841474804</v>
      </c>
    </row>
    <row r="41" spans="1:10">
      <c r="A41" s="147">
        <v>132786</v>
      </c>
      <c r="B41" s="147">
        <v>8262006</v>
      </c>
      <c r="C41" s="147" t="s">
        <v>144</v>
      </c>
      <c r="D41" s="151">
        <v>167</v>
      </c>
      <c r="E41" s="151">
        <v>0</v>
      </c>
      <c r="F41" s="151">
        <v>26316</v>
      </c>
      <c r="G41" s="151">
        <v>773880.85841374227</v>
      </c>
      <c r="H41" s="151">
        <v>-4519.0350592728591</v>
      </c>
      <c r="I41" s="151">
        <v>769361.82335446938</v>
      </c>
      <c r="J41" s="151">
        <v>45949.199923967535</v>
      </c>
    </row>
    <row r="42" spans="1:10">
      <c r="A42" s="147">
        <v>145043</v>
      </c>
      <c r="B42" s="147">
        <v>8262004</v>
      </c>
      <c r="C42" s="147" t="s">
        <v>145</v>
      </c>
      <c r="D42" s="151">
        <v>489</v>
      </c>
      <c r="E42" s="151">
        <v>0</v>
      </c>
      <c r="F42" s="151">
        <v>20231.400000000001</v>
      </c>
      <c r="G42" s="151">
        <v>2265224.310421132</v>
      </c>
      <c r="H42" s="151">
        <v>0</v>
      </c>
      <c r="I42" s="151">
        <v>2279735.8663544273</v>
      </c>
      <c r="J42" s="151">
        <v>237558.3048176642</v>
      </c>
    </row>
    <row r="43" spans="1:10">
      <c r="A43" s="147">
        <v>145063</v>
      </c>
      <c r="B43" s="147">
        <v>8264004</v>
      </c>
      <c r="C43" s="147" t="s">
        <v>146</v>
      </c>
      <c r="D43" s="151">
        <v>657.5</v>
      </c>
      <c r="E43" s="151">
        <v>506.5</v>
      </c>
      <c r="F43" s="151">
        <v>60306.8</v>
      </c>
      <c r="G43" s="151">
        <v>3692179.5150923296</v>
      </c>
      <c r="H43" s="151">
        <v>0</v>
      </c>
      <c r="I43" s="151">
        <v>3692179.5150923296</v>
      </c>
      <c r="J43" s="151">
        <v>364908.26541839336</v>
      </c>
    </row>
    <row r="44" spans="1:10">
      <c r="A44" s="147">
        <v>141271</v>
      </c>
      <c r="B44" s="147">
        <v>8262350</v>
      </c>
      <c r="C44" s="147" t="s">
        <v>147</v>
      </c>
      <c r="D44" s="151">
        <v>89</v>
      </c>
      <c r="E44" s="151">
        <v>0</v>
      </c>
      <c r="F44" s="151">
        <v>4275.2</v>
      </c>
      <c r="G44" s="151">
        <v>450656.07365617715</v>
      </c>
      <c r="H44" s="151">
        <v>0</v>
      </c>
      <c r="I44" s="151">
        <v>457237.87709714676</v>
      </c>
      <c r="J44" s="151">
        <v>21879.123597234975</v>
      </c>
    </row>
    <row r="45" spans="1:10">
      <c r="A45" s="147">
        <v>144357</v>
      </c>
      <c r="B45" s="147">
        <v>8262025</v>
      </c>
      <c r="C45" s="147" t="s">
        <v>148</v>
      </c>
      <c r="D45" s="151">
        <v>340</v>
      </c>
      <c r="E45" s="151">
        <v>0</v>
      </c>
      <c r="F45" s="151">
        <v>6495.97</v>
      </c>
      <c r="G45" s="151">
        <v>1589627.8404249679</v>
      </c>
      <c r="H45" s="151">
        <v>0</v>
      </c>
      <c r="I45" s="151">
        <v>1589627.8404249679</v>
      </c>
      <c r="J45" s="151">
        <v>163945.37352000628</v>
      </c>
    </row>
    <row r="46" spans="1:10">
      <c r="A46" s="147">
        <v>110354</v>
      </c>
      <c r="B46" s="147">
        <v>8262284</v>
      </c>
      <c r="C46" s="147" t="s">
        <v>149</v>
      </c>
      <c r="D46" s="151">
        <v>198</v>
      </c>
      <c r="E46" s="151">
        <v>0</v>
      </c>
      <c r="F46" s="151">
        <v>38958</v>
      </c>
      <c r="G46" s="151">
        <v>1100941.1853735968</v>
      </c>
      <c r="H46" s="151">
        <v>-4860.3119862016638</v>
      </c>
      <c r="I46" s="151">
        <v>1096080.8733873952</v>
      </c>
      <c r="J46" s="151">
        <v>132582.98039590695</v>
      </c>
    </row>
    <row r="47" spans="1:10">
      <c r="A47" s="147">
        <v>110242</v>
      </c>
      <c r="B47" s="147">
        <v>8262067</v>
      </c>
      <c r="C47" s="147" t="s">
        <v>150</v>
      </c>
      <c r="D47" s="151">
        <v>149</v>
      </c>
      <c r="E47" s="151">
        <v>0</v>
      </c>
      <c r="F47" s="151">
        <v>13680</v>
      </c>
      <c r="G47" s="151">
        <v>671349.66537788836</v>
      </c>
      <c r="H47" s="151">
        <v>-3355.1889086748015</v>
      </c>
      <c r="I47" s="151">
        <v>667994.47646921361</v>
      </c>
      <c r="J47" s="151">
        <v>42600.600191517602</v>
      </c>
    </row>
    <row r="48" spans="1:10">
      <c r="A48" s="147">
        <v>132787</v>
      </c>
      <c r="B48" s="147">
        <v>8262007</v>
      </c>
      <c r="C48" s="147" t="s">
        <v>151</v>
      </c>
      <c r="D48" s="151">
        <v>406</v>
      </c>
      <c r="E48" s="151">
        <v>0</v>
      </c>
      <c r="F48" s="151">
        <v>57792</v>
      </c>
      <c r="G48" s="151">
        <v>1754872</v>
      </c>
      <c r="H48" s="151">
        <v>-10139.746858305974</v>
      </c>
      <c r="I48" s="151">
        <v>1744732.253141694</v>
      </c>
      <c r="J48" s="151">
        <v>111287.45207606099</v>
      </c>
    </row>
    <row r="49" spans="1:10">
      <c r="A49" s="147">
        <v>145736</v>
      </c>
      <c r="B49" s="147">
        <v>8264005</v>
      </c>
      <c r="C49" s="147" t="s">
        <v>152</v>
      </c>
      <c r="D49" s="151">
        <v>1285</v>
      </c>
      <c r="E49" s="151">
        <v>1285</v>
      </c>
      <c r="F49" s="151">
        <v>38962</v>
      </c>
      <c r="G49" s="151">
        <v>7644641.272142455</v>
      </c>
      <c r="H49" s="151">
        <v>0</v>
      </c>
      <c r="I49" s="151">
        <v>7644641.272142455</v>
      </c>
      <c r="J49" s="151">
        <v>831637.31988933356</v>
      </c>
    </row>
    <row r="50" spans="1:10">
      <c r="A50" s="147">
        <v>131348</v>
      </c>
      <c r="B50" s="147">
        <v>8262506</v>
      </c>
      <c r="C50" s="147" t="s">
        <v>153</v>
      </c>
      <c r="D50" s="151">
        <v>204</v>
      </c>
      <c r="E50" s="151">
        <v>0</v>
      </c>
      <c r="F50" s="151">
        <v>29670</v>
      </c>
      <c r="G50" s="151">
        <v>922425.61146300833</v>
      </c>
      <c r="H50" s="151">
        <v>-5504.1713458404402</v>
      </c>
      <c r="I50" s="151">
        <v>916921.44011716789</v>
      </c>
      <c r="J50" s="151">
        <v>63733.00921910569</v>
      </c>
    </row>
    <row r="51" spans="1:10">
      <c r="A51" s="147">
        <v>139861</v>
      </c>
      <c r="B51" s="147">
        <v>8262332</v>
      </c>
      <c r="C51" s="147" t="s">
        <v>154</v>
      </c>
      <c r="D51" s="151">
        <v>479</v>
      </c>
      <c r="E51" s="151">
        <v>0</v>
      </c>
      <c r="F51" s="151">
        <v>9970.7999999999993</v>
      </c>
      <c r="G51" s="151">
        <v>2012190.8</v>
      </c>
      <c r="H51" s="151">
        <v>0</v>
      </c>
      <c r="I51" s="151">
        <v>2012190.8</v>
      </c>
      <c r="J51" s="151">
        <v>143128.75178840896</v>
      </c>
    </row>
    <row r="52" spans="1:10">
      <c r="A52" s="147">
        <v>131670</v>
      </c>
      <c r="B52" s="147">
        <v>8262001</v>
      </c>
      <c r="C52" s="147" t="s">
        <v>155</v>
      </c>
      <c r="D52" s="151">
        <v>112</v>
      </c>
      <c r="E52" s="151">
        <v>0</v>
      </c>
      <c r="F52" s="151">
        <v>24975</v>
      </c>
      <c r="G52" s="151">
        <v>595190.78243871988</v>
      </c>
      <c r="H52" s="151">
        <v>-3224.63214151889</v>
      </c>
      <c r="I52" s="151">
        <v>591966.15029720101</v>
      </c>
      <c r="J52" s="151">
        <v>38530.551400948789</v>
      </c>
    </row>
    <row r="53" spans="1:10">
      <c r="A53" s="147">
        <v>140734</v>
      </c>
      <c r="B53" s="147">
        <v>8262016</v>
      </c>
      <c r="C53" s="147" t="s">
        <v>156</v>
      </c>
      <c r="D53" s="151">
        <v>628</v>
      </c>
      <c r="E53" s="151">
        <v>0</v>
      </c>
      <c r="F53" s="151">
        <v>14713.2</v>
      </c>
      <c r="G53" s="151">
        <v>2639753.2000000002</v>
      </c>
      <c r="H53" s="151">
        <v>0</v>
      </c>
      <c r="I53" s="151">
        <v>2639753.2000000002</v>
      </c>
      <c r="J53" s="151">
        <v>150271.49052978886</v>
      </c>
    </row>
    <row r="54" spans="1:10">
      <c r="A54" s="147">
        <v>144137</v>
      </c>
      <c r="B54" s="147">
        <v>8262008</v>
      </c>
      <c r="C54" s="147" t="s">
        <v>157</v>
      </c>
      <c r="D54" s="151">
        <v>421</v>
      </c>
      <c r="E54" s="151">
        <v>0</v>
      </c>
      <c r="F54" s="151">
        <v>4300.2</v>
      </c>
      <c r="G54" s="151">
        <v>1764080.2</v>
      </c>
      <c r="H54" s="151">
        <v>0</v>
      </c>
      <c r="I54" s="151">
        <v>1764080.2</v>
      </c>
      <c r="J54" s="151">
        <v>126797.37188006938</v>
      </c>
    </row>
    <row r="55" spans="1:10">
      <c r="A55" s="147">
        <v>147154</v>
      </c>
      <c r="B55" s="147">
        <v>8262027</v>
      </c>
      <c r="C55" s="147" t="s">
        <v>158</v>
      </c>
      <c r="D55" s="151">
        <v>196</v>
      </c>
      <c r="E55" s="151">
        <v>0</v>
      </c>
      <c r="F55" s="151">
        <v>5157.3</v>
      </c>
      <c r="G55" s="151">
        <v>1026297.3658588621</v>
      </c>
      <c r="H55" s="151">
        <v>0</v>
      </c>
      <c r="I55" s="151">
        <v>1026297.3658588621</v>
      </c>
      <c r="J55" s="151">
        <v>119466.14606742004</v>
      </c>
    </row>
    <row r="56" spans="1:10">
      <c r="A56" s="147">
        <v>144424</v>
      </c>
      <c r="B56" s="147">
        <v>8262076</v>
      </c>
      <c r="C56" s="147" t="s">
        <v>159</v>
      </c>
      <c r="D56" s="151">
        <v>592.5</v>
      </c>
      <c r="E56" s="151">
        <v>0</v>
      </c>
      <c r="F56" s="151">
        <v>-733.79999999999927</v>
      </c>
      <c r="G56" s="151">
        <v>2508066.4490500102</v>
      </c>
      <c r="H56" s="151">
        <v>0</v>
      </c>
      <c r="I56" s="151">
        <v>2508066.4490500102</v>
      </c>
      <c r="J56" s="151">
        <v>249851.45478304988</v>
      </c>
    </row>
    <row r="57" spans="1:10">
      <c r="A57" s="147">
        <v>139057</v>
      </c>
      <c r="B57" s="147">
        <v>8262020</v>
      </c>
      <c r="C57" s="147" t="s">
        <v>160</v>
      </c>
      <c r="D57" s="151">
        <v>315</v>
      </c>
      <c r="E57" s="151">
        <v>0</v>
      </c>
      <c r="F57" s="151">
        <v>5856.8</v>
      </c>
      <c r="G57" s="151">
        <v>1530697.3628251986</v>
      </c>
      <c r="H57" s="151">
        <v>0</v>
      </c>
      <c r="I57" s="151">
        <v>1530697.3628251986</v>
      </c>
      <c r="J57" s="151">
        <v>179849.39307936892</v>
      </c>
    </row>
    <row r="58" spans="1:10">
      <c r="A58" s="147">
        <v>110405</v>
      </c>
      <c r="B58" s="147">
        <v>8263003</v>
      </c>
      <c r="C58" s="147" t="s">
        <v>161</v>
      </c>
      <c r="D58" s="151">
        <v>19</v>
      </c>
      <c r="E58" s="151">
        <v>0</v>
      </c>
      <c r="F58" s="151">
        <v>0</v>
      </c>
      <c r="G58" s="151">
        <v>183280.32041368168</v>
      </c>
      <c r="H58" s="151">
        <v>-425.40415097195455</v>
      </c>
      <c r="I58" s="151">
        <v>217592.6948178263</v>
      </c>
      <c r="J58" s="151">
        <v>4664.1635442139323</v>
      </c>
    </row>
    <row r="59" spans="1:10">
      <c r="A59" s="147">
        <v>135270</v>
      </c>
      <c r="B59" s="147">
        <v>8263390</v>
      </c>
      <c r="C59" s="147" t="s">
        <v>162</v>
      </c>
      <c r="D59" s="151">
        <v>451</v>
      </c>
      <c r="E59" s="151">
        <v>0</v>
      </c>
      <c r="F59" s="151">
        <v>84624</v>
      </c>
      <c r="G59" s="151">
        <v>2043254.6484387987</v>
      </c>
      <c r="H59" s="151">
        <v>-11569.632308574226</v>
      </c>
      <c r="I59" s="151">
        <v>2031685.0161302246</v>
      </c>
      <c r="J59" s="151">
        <v>197523.04508925977</v>
      </c>
    </row>
    <row r="60" spans="1:10">
      <c r="A60" s="147">
        <v>110406</v>
      </c>
      <c r="B60" s="147">
        <v>8263004</v>
      </c>
      <c r="C60" s="147" t="s">
        <v>163</v>
      </c>
      <c r="D60" s="151">
        <v>24</v>
      </c>
      <c r="E60" s="151">
        <v>0</v>
      </c>
      <c r="F60" s="151">
        <v>0</v>
      </c>
      <c r="G60" s="151">
        <v>223104.09287389793</v>
      </c>
      <c r="H60" s="151">
        <v>-537.35261175404787</v>
      </c>
      <c r="I60" s="151">
        <v>227472.96641995932</v>
      </c>
      <c r="J60" s="151">
        <v>3257.9736142175998</v>
      </c>
    </row>
    <row r="61" spans="1:10">
      <c r="A61" s="147">
        <v>136454</v>
      </c>
      <c r="B61" s="147">
        <v>8264703</v>
      </c>
      <c r="C61" s="147" t="s">
        <v>164</v>
      </c>
      <c r="D61" s="151">
        <v>1928.5</v>
      </c>
      <c r="E61" s="151">
        <v>1498</v>
      </c>
      <c r="F61" s="151">
        <v>59725.2</v>
      </c>
      <c r="G61" s="151">
        <v>9698854.663582271</v>
      </c>
      <c r="H61" s="151">
        <v>0</v>
      </c>
      <c r="I61" s="151">
        <v>9698854.663582271</v>
      </c>
      <c r="J61" s="151">
        <v>714706.50208712416</v>
      </c>
    </row>
    <row r="62" spans="1:10">
      <c r="A62" s="147">
        <v>110240</v>
      </c>
      <c r="B62" s="147">
        <v>8262062</v>
      </c>
      <c r="C62" s="147" t="s">
        <v>165</v>
      </c>
      <c r="D62" s="151">
        <v>109</v>
      </c>
      <c r="E62" s="151">
        <v>0</v>
      </c>
      <c r="F62" s="151">
        <v>31992</v>
      </c>
      <c r="G62" s="151">
        <v>642742.46465063409</v>
      </c>
      <c r="H62" s="151">
        <v>-3523.9517050496333</v>
      </c>
      <c r="I62" s="151">
        <v>639218.51294558449</v>
      </c>
      <c r="J62" s="151">
        <v>53459.061649891053</v>
      </c>
    </row>
    <row r="63" spans="1:10">
      <c r="A63" s="147">
        <v>136792</v>
      </c>
      <c r="B63" s="147">
        <v>8262082</v>
      </c>
      <c r="C63" s="147" t="s">
        <v>166</v>
      </c>
      <c r="D63" s="151">
        <v>198</v>
      </c>
      <c r="E63" s="151">
        <v>0</v>
      </c>
      <c r="F63" s="151">
        <v>6340.8</v>
      </c>
      <c r="G63" s="151">
        <v>839357.59304870479</v>
      </c>
      <c r="H63" s="151">
        <v>0</v>
      </c>
      <c r="I63" s="151">
        <v>839357.59304870479</v>
      </c>
      <c r="J63" s="151">
        <v>55537.019894545192</v>
      </c>
    </row>
    <row r="64" spans="1:10">
      <c r="A64" s="147">
        <v>143263</v>
      </c>
      <c r="B64" s="147">
        <v>8262281</v>
      </c>
      <c r="C64" s="147" t="s">
        <v>167</v>
      </c>
      <c r="D64" s="151">
        <v>374</v>
      </c>
      <c r="E64" s="151">
        <v>0</v>
      </c>
      <c r="F64" s="151">
        <v>-560</v>
      </c>
      <c r="G64" s="151">
        <v>1562760</v>
      </c>
      <c r="H64" s="151">
        <v>0</v>
      </c>
      <c r="I64" s="151">
        <v>1562760</v>
      </c>
      <c r="J64" s="151">
        <v>89767.886895202275</v>
      </c>
    </row>
    <row r="65" spans="1:10">
      <c r="A65" s="147">
        <v>138605</v>
      </c>
      <c r="B65" s="147">
        <v>8262019</v>
      </c>
      <c r="C65" s="147" t="s">
        <v>168</v>
      </c>
      <c r="D65" s="151">
        <v>344</v>
      </c>
      <c r="E65" s="151">
        <v>0</v>
      </c>
      <c r="F65" s="151">
        <v>11906.8</v>
      </c>
      <c r="G65" s="151">
        <v>1556689.8147994122</v>
      </c>
      <c r="H65" s="151">
        <v>0</v>
      </c>
      <c r="I65" s="151">
        <v>1574229.0320553521</v>
      </c>
      <c r="J65" s="151">
        <v>151928.94353774004</v>
      </c>
    </row>
    <row r="66" spans="1:10">
      <c r="A66" s="147">
        <v>137052</v>
      </c>
      <c r="B66" s="147">
        <v>8264018</v>
      </c>
      <c r="C66" s="147" t="s">
        <v>169</v>
      </c>
      <c r="D66" s="151">
        <v>1798</v>
      </c>
      <c r="E66" s="151">
        <v>1798</v>
      </c>
      <c r="F66" s="151">
        <v>67027.210000000006</v>
      </c>
      <c r="G66" s="151">
        <v>9891547.2100000009</v>
      </c>
      <c r="H66" s="151">
        <v>0</v>
      </c>
      <c r="I66" s="151">
        <v>9891547.2100000009</v>
      </c>
      <c r="J66" s="151">
        <v>812181.73566947924</v>
      </c>
    </row>
    <row r="67" spans="1:10">
      <c r="A67" s="147">
        <v>136853</v>
      </c>
      <c r="B67" s="147">
        <v>8263388</v>
      </c>
      <c r="C67" s="147" t="s">
        <v>170</v>
      </c>
      <c r="D67" s="151">
        <v>625</v>
      </c>
      <c r="E67" s="151">
        <v>0</v>
      </c>
      <c r="F67" s="151">
        <v>18537.400000000001</v>
      </c>
      <c r="G67" s="151">
        <v>2689937.4</v>
      </c>
      <c r="H67" s="151">
        <v>0</v>
      </c>
      <c r="I67" s="151">
        <v>2689937.4</v>
      </c>
      <c r="J67" s="151">
        <v>185102.34130590543</v>
      </c>
    </row>
    <row r="68" spans="1:10">
      <c r="A68" s="147">
        <v>110330</v>
      </c>
      <c r="B68" s="147">
        <v>8262247</v>
      </c>
      <c r="C68" s="147" t="s">
        <v>171</v>
      </c>
      <c r="D68" s="151">
        <v>137</v>
      </c>
      <c r="E68" s="151">
        <v>0</v>
      </c>
      <c r="F68" s="151">
        <v>17570</v>
      </c>
      <c r="G68" s="151">
        <v>718481.12416509562</v>
      </c>
      <c r="H68" s="151">
        <v>-3587.1082854293563</v>
      </c>
      <c r="I68" s="151">
        <v>714894.01587966632</v>
      </c>
      <c r="J68" s="151">
        <v>66553.869499699416</v>
      </c>
    </row>
    <row r="69" spans="1:10">
      <c r="A69" s="147">
        <v>131718</v>
      </c>
      <c r="B69" s="147">
        <v>8262002</v>
      </c>
      <c r="C69" s="147" t="s">
        <v>172</v>
      </c>
      <c r="D69" s="151">
        <v>688</v>
      </c>
      <c r="E69" s="151">
        <v>0</v>
      </c>
      <c r="F69" s="151">
        <v>13106</v>
      </c>
      <c r="G69" s="151">
        <v>2888946</v>
      </c>
      <c r="H69" s="151">
        <v>-15720.469784222099</v>
      </c>
      <c r="I69" s="151">
        <v>2873225.5302157779</v>
      </c>
      <c r="J69" s="151">
        <v>201218.08466864846</v>
      </c>
    </row>
    <row r="70" spans="1:10">
      <c r="A70" s="147">
        <v>110380</v>
      </c>
      <c r="B70" s="147">
        <v>8262322</v>
      </c>
      <c r="C70" s="147" t="s">
        <v>173</v>
      </c>
      <c r="D70" s="151">
        <v>119</v>
      </c>
      <c r="E70" s="151">
        <v>0</v>
      </c>
      <c r="F70" s="151">
        <v>20457</v>
      </c>
      <c r="G70" s="151">
        <v>630901.85660718172</v>
      </c>
      <c r="H70" s="151">
        <v>-3510.8159041138215</v>
      </c>
      <c r="I70" s="151">
        <v>627391.04070306791</v>
      </c>
      <c r="J70" s="151">
        <v>46468.552453620599</v>
      </c>
    </row>
    <row r="71" spans="1:10">
      <c r="A71" s="147">
        <v>135272</v>
      </c>
      <c r="B71" s="147">
        <v>8263392</v>
      </c>
      <c r="C71" s="147" t="s">
        <v>174</v>
      </c>
      <c r="D71" s="151">
        <v>619</v>
      </c>
      <c r="E71" s="151">
        <v>0</v>
      </c>
      <c r="F71" s="151">
        <v>70692</v>
      </c>
      <c r="G71" s="151">
        <v>2658112</v>
      </c>
      <c r="H71" s="151">
        <v>-16052.373935200512</v>
      </c>
      <c r="I71" s="151">
        <v>2642059.6260647993</v>
      </c>
      <c r="J71" s="151">
        <v>136506.86656665895</v>
      </c>
    </row>
    <row r="72" spans="1:10">
      <c r="A72" s="147">
        <v>138933</v>
      </c>
      <c r="B72" s="147">
        <v>8265208</v>
      </c>
      <c r="C72" s="147" t="s">
        <v>175</v>
      </c>
      <c r="D72" s="151">
        <v>413</v>
      </c>
      <c r="E72" s="151">
        <v>0</v>
      </c>
      <c r="F72" s="151">
        <v>13552</v>
      </c>
      <c r="G72" s="151">
        <v>1753271.150191383</v>
      </c>
      <c r="H72" s="151">
        <v>0</v>
      </c>
      <c r="I72" s="151">
        <v>1753271.150191383</v>
      </c>
      <c r="J72" s="151">
        <v>159927.62535317123</v>
      </c>
    </row>
    <row r="73" spans="1:10">
      <c r="A73" s="147">
        <v>110252</v>
      </c>
      <c r="B73" s="147">
        <v>8262112</v>
      </c>
      <c r="C73" s="147" t="s">
        <v>176</v>
      </c>
      <c r="D73" s="151">
        <v>221</v>
      </c>
      <c r="E73" s="151">
        <v>0</v>
      </c>
      <c r="F73" s="151">
        <v>30444</v>
      </c>
      <c r="G73" s="151">
        <v>977012.19364179811</v>
      </c>
      <c r="H73" s="151">
        <v>-5080.9640549488058</v>
      </c>
      <c r="I73" s="151">
        <v>971931.22958684934</v>
      </c>
      <c r="J73" s="151">
        <v>74039.982892546133</v>
      </c>
    </row>
    <row r="74" spans="1:10">
      <c r="A74" s="147">
        <v>136730</v>
      </c>
      <c r="B74" s="147">
        <v>8264097</v>
      </c>
      <c r="C74" s="147" t="s">
        <v>177</v>
      </c>
      <c r="D74" s="151">
        <v>1497</v>
      </c>
      <c r="E74" s="151">
        <v>1497</v>
      </c>
      <c r="F74" s="151">
        <v>77400</v>
      </c>
      <c r="G74" s="151">
        <v>8183655</v>
      </c>
      <c r="H74" s="151">
        <v>0</v>
      </c>
      <c r="I74" s="151">
        <v>8183655</v>
      </c>
      <c r="J74" s="151">
        <v>645743.88759684551</v>
      </c>
    </row>
    <row r="75" spans="1:10">
      <c r="A75" s="147">
        <v>138715</v>
      </c>
      <c r="B75" s="147">
        <v>8262319</v>
      </c>
      <c r="C75" s="147" t="s">
        <v>178</v>
      </c>
      <c r="D75" s="151">
        <v>152</v>
      </c>
      <c r="E75" s="151">
        <v>0</v>
      </c>
      <c r="F75" s="151">
        <v>3580.16</v>
      </c>
      <c r="G75" s="151">
        <v>774038.05820945348</v>
      </c>
      <c r="H75" s="151">
        <v>0</v>
      </c>
      <c r="I75" s="151">
        <v>774038.05820945348</v>
      </c>
      <c r="J75" s="151">
        <v>67217.708289044822</v>
      </c>
    </row>
    <row r="76" spans="1:10">
      <c r="A76" s="147">
        <v>110407</v>
      </c>
      <c r="B76" s="147">
        <v>8263005</v>
      </c>
      <c r="C76" s="147" t="s">
        <v>179</v>
      </c>
      <c r="D76" s="151">
        <v>31</v>
      </c>
      <c r="E76" s="151">
        <v>0</v>
      </c>
      <c r="F76" s="151">
        <v>0</v>
      </c>
      <c r="G76" s="151">
        <v>226687.571912235</v>
      </c>
      <c r="H76" s="151">
        <v>-718.13520275806945</v>
      </c>
      <c r="I76" s="151">
        <v>260307.56183741882</v>
      </c>
      <c r="J76" s="151">
        <v>7337.0126472393995</v>
      </c>
    </row>
    <row r="77" spans="1:10">
      <c r="A77" s="147">
        <v>138439</v>
      </c>
      <c r="B77" s="147">
        <v>8264002</v>
      </c>
      <c r="C77" s="147" t="s">
        <v>180</v>
      </c>
      <c r="D77" s="151">
        <v>493</v>
      </c>
      <c r="E77" s="151">
        <v>493</v>
      </c>
      <c r="F77" s="151">
        <v>26378</v>
      </c>
      <c r="G77" s="151">
        <v>3332100.7462500473</v>
      </c>
      <c r="H77" s="151">
        <v>0</v>
      </c>
      <c r="I77" s="151">
        <v>3332100.7462500473</v>
      </c>
      <c r="J77" s="151">
        <v>418232.93690158089</v>
      </c>
    </row>
    <row r="78" spans="1:10">
      <c r="A78" s="147">
        <v>110363</v>
      </c>
      <c r="B78" s="147">
        <v>8262299</v>
      </c>
      <c r="C78" s="147" t="s">
        <v>181</v>
      </c>
      <c r="D78" s="151">
        <v>188</v>
      </c>
      <c r="E78" s="151">
        <v>0</v>
      </c>
      <c r="F78" s="151">
        <v>9387</v>
      </c>
      <c r="G78" s="151">
        <v>888185.29766354768</v>
      </c>
      <c r="H78" s="151">
        <v>-4687.2532054067078</v>
      </c>
      <c r="I78" s="151">
        <v>886852.24247103231</v>
      </c>
      <c r="J78" s="151">
        <v>75974.132055252005</v>
      </c>
    </row>
    <row r="79" spans="1:10">
      <c r="A79" s="147">
        <v>110443</v>
      </c>
      <c r="B79" s="147">
        <v>8263066</v>
      </c>
      <c r="C79" s="147" t="s">
        <v>182</v>
      </c>
      <c r="D79" s="151">
        <v>19</v>
      </c>
      <c r="E79" s="151">
        <v>0</v>
      </c>
      <c r="F79" s="151">
        <v>0</v>
      </c>
      <c r="G79" s="151">
        <v>193496.06273457804</v>
      </c>
      <c r="H79" s="151">
        <v>-471.74002097195461</v>
      </c>
      <c r="I79" s="151">
        <v>205723.46059994766</v>
      </c>
      <c r="J79" s="151">
        <v>6859.3934844217765</v>
      </c>
    </row>
    <row r="80" spans="1:10">
      <c r="A80" s="147">
        <v>134318</v>
      </c>
      <c r="B80" s="147">
        <v>8263383</v>
      </c>
      <c r="C80" s="147" t="s">
        <v>183</v>
      </c>
      <c r="D80" s="151">
        <v>391</v>
      </c>
      <c r="E80" s="151">
        <v>0</v>
      </c>
      <c r="F80" s="151">
        <v>13210</v>
      </c>
      <c r="G80" s="151">
        <v>1689750.4301609467</v>
      </c>
      <c r="H80" s="151">
        <v>-10544.696073159694</v>
      </c>
      <c r="I80" s="151">
        <v>1679205.7340877869</v>
      </c>
      <c r="J80" s="151">
        <v>152415.34753361699</v>
      </c>
    </row>
    <row r="81" spans="1:10">
      <c r="A81" s="147">
        <v>110472</v>
      </c>
      <c r="B81" s="147">
        <v>8263348</v>
      </c>
      <c r="C81" s="147" t="s">
        <v>184</v>
      </c>
      <c r="D81" s="151">
        <v>353</v>
      </c>
      <c r="E81" s="151">
        <v>0</v>
      </c>
      <c r="F81" s="151">
        <v>11662</v>
      </c>
      <c r="G81" s="151">
        <v>1649267.1952649201</v>
      </c>
      <c r="H81" s="151">
        <v>-8475.7727809487242</v>
      </c>
      <c r="I81" s="151">
        <v>1640791.4224839713</v>
      </c>
      <c r="J81" s="151">
        <v>149172.37411040635</v>
      </c>
    </row>
    <row r="82" spans="1:10">
      <c r="A82" s="147">
        <v>110483</v>
      </c>
      <c r="B82" s="147">
        <v>8263379</v>
      </c>
      <c r="C82" s="147" t="s">
        <v>185</v>
      </c>
      <c r="D82" s="151">
        <v>345</v>
      </c>
      <c r="E82" s="151">
        <v>0</v>
      </c>
      <c r="F82" s="151">
        <v>7276</v>
      </c>
      <c r="G82" s="151">
        <v>1450912.682547952</v>
      </c>
      <c r="H82" s="151">
        <v>-8798.8856159238949</v>
      </c>
      <c r="I82" s="151">
        <v>1442113.7969320281</v>
      </c>
      <c r="J82" s="151">
        <v>118505.37298448299</v>
      </c>
    </row>
    <row r="83" spans="1:10">
      <c r="A83" s="147">
        <v>110439</v>
      </c>
      <c r="B83" s="147">
        <v>8263058</v>
      </c>
      <c r="C83" s="147" t="s">
        <v>186</v>
      </c>
      <c r="D83" s="151">
        <v>165.25</v>
      </c>
      <c r="E83" s="151">
        <v>0</v>
      </c>
      <c r="F83" s="151">
        <v>27606</v>
      </c>
      <c r="G83" s="151">
        <v>772158.06015298667</v>
      </c>
      <c r="H83" s="151">
        <v>-4044.685631098183</v>
      </c>
      <c r="I83" s="151">
        <v>768398.80453153723</v>
      </c>
      <c r="J83" s="151">
        <v>51345.42904806236</v>
      </c>
    </row>
    <row r="84" spans="1:10">
      <c r="A84" s="147">
        <v>110482</v>
      </c>
      <c r="B84" s="147">
        <v>8263378</v>
      </c>
      <c r="C84" s="147" t="s">
        <v>187</v>
      </c>
      <c r="D84" s="151">
        <v>356</v>
      </c>
      <c r="E84" s="151">
        <v>0</v>
      </c>
      <c r="F84" s="151">
        <v>7740</v>
      </c>
      <c r="G84" s="151">
        <v>1572643.9644451763</v>
      </c>
      <c r="H84" s="151">
        <v>-10254.562219404788</v>
      </c>
      <c r="I84" s="151">
        <v>1562389.4022257715</v>
      </c>
      <c r="J84" s="151">
        <v>139968.56609409564</v>
      </c>
    </row>
    <row r="85" spans="1:10">
      <c r="A85" s="147">
        <v>110517</v>
      </c>
      <c r="B85" s="147">
        <v>8264702</v>
      </c>
      <c r="C85" s="147" t="s">
        <v>188</v>
      </c>
      <c r="D85" s="151">
        <v>1434</v>
      </c>
      <c r="E85" s="151">
        <v>1434</v>
      </c>
      <c r="F85" s="151">
        <v>52632</v>
      </c>
      <c r="G85" s="151">
        <v>8536095.2500710674</v>
      </c>
      <c r="H85" s="151">
        <v>0</v>
      </c>
      <c r="I85" s="151">
        <v>8536095.2500710674</v>
      </c>
      <c r="J85" s="151">
        <v>899463.03465709719</v>
      </c>
    </row>
    <row r="86" spans="1:10">
      <c r="A86" s="147">
        <v>110476</v>
      </c>
      <c r="B86" s="147">
        <v>8263369</v>
      </c>
      <c r="C86" s="147" t="s">
        <v>189</v>
      </c>
      <c r="D86" s="151">
        <v>297</v>
      </c>
      <c r="E86" s="151">
        <v>0</v>
      </c>
      <c r="F86" s="151">
        <v>5263</v>
      </c>
      <c r="G86" s="151">
        <v>1247415.4233856704</v>
      </c>
      <c r="H86" s="151">
        <v>-7679.0109846668656</v>
      </c>
      <c r="I86" s="151">
        <v>1239736.4124010035</v>
      </c>
      <c r="J86" s="151">
        <v>100067.00426031777</v>
      </c>
    </row>
    <row r="87" spans="1:10">
      <c r="A87" s="147">
        <v>110365</v>
      </c>
      <c r="B87" s="147">
        <v>8262301</v>
      </c>
      <c r="C87" s="147" t="s">
        <v>190</v>
      </c>
      <c r="D87" s="151">
        <v>295</v>
      </c>
      <c r="E87" s="151">
        <v>0</v>
      </c>
      <c r="F87" s="151">
        <v>6037</v>
      </c>
      <c r="G87" s="151">
        <v>1346667.3609614624</v>
      </c>
      <c r="H87" s="151">
        <v>-6929.3102761435048</v>
      </c>
      <c r="I87" s="151">
        <v>1339738.0506853189</v>
      </c>
      <c r="J87" s="151">
        <v>133215.39836307499</v>
      </c>
    </row>
    <row r="88" spans="1:10">
      <c r="A88" s="147">
        <v>143134</v>
      </c>
      <c r="B88" s="147">
        <v>8264003</v>
      </c>
      <c r="C88" s="147" t="s">
        <v>191</v>
      </c>
      <c r="D88" s="151">
        <v>1392</v>
      </c>
      <c r="E88" s="151">
        <v>1392</v>
      </c>
      <c r="F88" s="151">
        <v>55728</v>
      </c>
      <c r="G88" s="151">
        <v>8248981.7023846293</v>
      </c>
      <c r="H88" s="151">
        <v>0</v>
      </c>
      <c r="I88" s="151">
        <v>8248981.7023846293</v>
      </c>
      <c r="J88" s="151">
        <v>853356.21548578446</v>
      </c>
    </row>
    <row r="89" spans="1:10">
      <c r="A89" s="147">
        <v>110408</v>
      </c>
      <c r="B89" s="147">
        <v>8263006</v>
      </c>
      <c r="C89" s="147" t="s">
        <v>192</v>
      </c>
      <c r="D89" s="151">
        <v>30</v>
      </c>
      <c r="E89" s="151">
        <v>0</v>
      </c>
      <c r="F89" s="151">
        <v>0</v>
      </c>
      <c r="G89" s="151">
        <v>244632.19776737242</v>
      </c>
      <c r="H89" s="151">
        <v>-671.69076469255981</v>
      </c>
      <c r="I89" s="151">
        <v>251086.53279859637</v>
      </c>
      <c r="J89" s="151">
        <v>7111.0657535219998</v>
      </c>
    </row>
    <row r="90" spans="1:10">
      <c r="A90" s="147">
        <v>110385</v>
      </c>
      <c r="B90" s="147">
        <v>8262327</v>
      </c>
      <c r="C90" s="147" t="s">
        <v>193</v>
      </c>
      <c r="D90" s="151">
        <v>336</v>
      </c>
      <c r="E90" s="151">
        <v>0</v>
      </c>
      <c r="F90" s="151">
        <v>45924</v>
      </c>
      <c r="G90" s="151">
        <v>1554775.4712463561</v>
      </c>
      <c r="H90" s="151">
        <v>-8745.0168515669793</v>
      </c>
      <c r="I90" s="151">
        <v>1546030.4543947892</v>
      </c>
      <c r="J90" s="151">
        <v>144834.01588905207</v>
      </c>
    </row>
    <row r="91" spans="1:10">
      <c r="A91" s="147">
        <v>136844</v>
      </c>
      <c r="B91" s="147">
        <v>8264704</v>
      </c>
      <c r="C91" s="147" t="s">
        <v>194</v>
      </c>
      <c r="D91" s="151">
        <v>1227</v>
      </c>
      <c r="E91" s="151">
        <v>1227</v>
      </c>
      <c r="F91" s="151">
        <v>56628</v>
      </c>
      <c r="G91" s="151">
        <v>6803976.7894653101</v>
      </c>
      <c r="H91" s="151">
        <v>0</v>
      </c>
      <c r="I91" s="151">
        <v>6803976.7894653101</v>
      </c>
      <c r="J91" s="151">
        <v>583196.57771372283</v>
      </c>
    </row>
    <row r="92" spans="1:10">
      <c r="A92" s="147">
        <v>135665</v>
      </c>
      <c r="B92" s="147">
        <v>8266905</v>
      </c>
      <c r="C92" s="147" t="s">
        <v>195</v>
      </c>
      <c r="D92" s="151">
        <v>1097</v>
      </c>
      <c r="E92" s="151">
        <v>1097</v>
      </c>
      <c r="F92" s="151">
        <v>83732</v>
      </c>
      <c r="G92" s="151">
        <v>7254016.5342104631</v>
      </c>
      <c r="H92" s="151">
        <v>0</v>
      </c>
      <c r="I92" s="151">
        <v>7254016.5342104631</v>
      </c>
      <c r="J92" s="151">
        <v>888951.0002754312</v>
      </c>
    </row>
    <row r="93" spans="1:10">
      <c r="A93" s="147">
        <v>136275</v>
      </c>
      <c r="B93" s="147">
        <v>8262133</v>
      </c>
      <c r="C93" s="147" t="s">
        <v>196</v>
      </c>
      <c r="D93" s="151">
        <v>620</v>
      </c>
      <c r="E93" s="151">
        <v>0</v>
      </c>
      <c r="F93" s="151">
        <v>12292.48</v>
      </c>
      <c r="G93" s="151">
        <v>2783759.7089198311</v>
      </c>
      <c r="H93" s="151">
        <v>0</v>
      </c>
      <c r="I93" s="151">
        <v>2784860.5085522635</v>
      </c>
      <c r="J93" s="151">
        <v>286273.16244047752</v>
      </c>
    </row>
    <row r="94" spans="1:10">
      <c r="A94" s="147">
        <v>110532</v>
      </c>
      <c r="B94" s="147">
        <v>8265406</v>
      </c>
      <c r="C94" s="147" t="s">
        <v>197</v>
      </c>
      <c r="D94" s="151">
        <v>1047</v>
      </c>
      <c r="E94" s="151">
        <v>1047</v>
      </c>
      <c r="F94" s="151">
        <v>44634</v>
      </c>
      <c r="G94" s="151">
        <v>6081815.0879918095</v>
      </c>
      <c r="H94" s="151">
        <v>0</v>
      </c>
      <c r="I94" s="151">
        <v>6081815.0879918095</v>
      </c>
      <c r="J94" s="151">
        <v>590018.07459158706</v>
      </c>
    </row>
    <row r="95" spans="1:10">
      <c r="A95" s="147">
        <v>110379</v>
      </c>
      <c r="B95" s="147">
        <v>8262320</v>
      </c>
      <c r="C95" s="147" t="s">
        <v>198</v>
      </c>
      <c r="D95" s="151">
        <v>119</v>
      </c>
      <c r="E95" s="151">
        <v>0</v>
      </c>
      <c r="F95" s="151">
        <v>28380</v>
      </c>
      <c r="G95" s="151">
        <v>678392.81885500089</v>
      </c>
      <c r="H95" s="151">
        <v>-3704.8783395406508</v>
      </c>
      <c r="I95" s="151">
        <v>674687.94051546021</v>
      </c>
      <c r="J95" s="151">
        <v>56863.869163093579</v>
      </c>
    </row>
    <row r="96" spans="1:10">
      <c r="A96" s="147">
        <v>135107</v>
      </c>
      <c r="B96" s="147">
        <v>8263389</v>
      </c>
      <c r="C96" s="147" t="s">
        <v>199</v>
      </c>
      <c r="D96" s="151">
        <v>369</v>
      </c>
      <c r="E96" s="151">
        <v>0</v>
      </c>
      <c r="F96" s="151">
        <v>7637</v>
      </c>
      <c r="G96" s="151">
        <v>1550057</v>
      </c>
      <c r="H96" s="151">
        <v>-8319.5875946175674</v>
      </c>
      <c r="I96" s="151">
        <v>1541737.4124053824</v>
      </c>
      <c r="J96" s="151">
        <v>104076.51298263448</v>
      </c>
    </row>
    <row r="97" spans="1:10">
      <c r="A97" s="147">
        <v>137061</v>
      </c>
      <c r="B97" s="147">
        <v>8265207</v>
      </c>
      <c r="C97" s="147" t="s">
        <v>200</v>
      </c>
      <c r="D97" s="151">
        <v>675</v>
      </c>
      <c r="E97" s="151">
        <v>0</v>
      </c>
      <c r="F97" s="151">
        <v>12003.4</v>
      </c>
      <c r="G97" s="151">
        <v>2833503.4</v>
      </c>
      <c r="H97" s="151">
        <v>0</v>
      </c>
      <c r="I97" s="151">
        <v>2833503.4</v>
      </c>
      <c r="J97" s="151">
        <v>203220.75627853791</v>
      </c>
    </row>
    <row r="98" spans="1:10">
      <c r="A98" s="147">
        <v>136842</v>
      </c>
      <c r="B98" s="147">
        <v>8264000</v>
      </c>
      <c r="C98" s="147" t="s">
        <v>201</v>
      </c>
      <c r="D98" s="151">
        <v>2186.5</v>
      </c>
      <c r="E98" s="151">
        <v>2186.5</v>
      </c>
      <c r="F98" s="151">
        <v>105805.58</v>
      </c>
      <c r="G98" s="151">
        <v>12490852.65487528</v>
      </c>
      <c r="H98" s="151">
        <v>0</v>
      </c>
      <c r="I98" s="151">
        <v>12490852.65487528</v>
      </c>
      <c r="J98" s="151">
        <v>1214385.438748135</v>
      </c>
    </row>
    <row r="99" spans="1:10">
      <c r="A99" s="147">
        <v>148193</v>
      </c>
      <c r="B99" s="147">
        <v>8262030</v>
      </c>
      <c r="C99" s="147" t="s">
        <v>202</v>
      </c>
      <c r="D99" s="151">
        <v>281</v>
      </c>
      <c r="E99" s="151">
        <v>0</v>
      </c>
      <c r="F99" s="151">
        <v>9970.7999999999993</v>
      </c>
      <c r="G99" s="151">
        <v>1440176.4819111705</v>
      </c>
      <c r="H99" s="151">
        <v>0</v>
      </c>
      <c r="I99" s="151">
        <v>1440176.4819111705</v>
      </c>
      <c r="J99" s="151">
        <v>181947.57819013932</v>
      </c>
    </row>
    <row r="100" spans="1:10">
      <c r="A100" s="147">
        <v>147860</v>
      </c>
      <c r="B100" s="147">
        <v>8264007</v>
      </c>
      <c r="C100" s="147" t="s">
        <v>203</v>
      </c>
      <c r="D100" s="151">
        <v>354</v>
      </c>
      <c r="E100" s="151">
        <v>354</v>
      </c>
      <c r="F100" s="151">
        <v>200</v>
      </c>
      <c r="G100" s="151">
        <v>1916273.2491848047</v>
      </c>
      <c r="H100" s="151">
        <v>0</v>
      </c>
      <c r="I100" s="151">
        <v>1916273.2491848047</v>
      </c>
      <c r="J100" s="151">
        <v>149439.78551738124</v>
      </c>
    </row>
    <row r="101" spans="1:10">
      <c r="A101" s="147">
        <v>131397</v>
      </c>
      <c r="B101" s="147">
        <v>8262000</v>
      </c>
      <c r="C101" s="147" t="s">
        <v>204</v>
      </c>
      <c r="D101" s="151">
        <v>401</v>
      </c>
      <c r="E101" s="151">
        <v>0</v>
      </c>
      <c r="F101" s="151">
        <v>54696</v>
      </c>
      <c r="G101" s="151">
        <v>1730876</v>
      </c>
      <c r="H101" s="151">
        <v>-9535.4596450727204</v>
      </c>
      <c r="I101" s="151">
        <v>1721340.5403549273</v>
      </c>
      <c r="J101" s="151">
        <v>129859.95366794837</v>
      </c>
    </row>
    <row r="102" spans="1:10">
      <c r="A102" s="147">
        <v>142907</v>
      </c>
      <c r="B102" s="147">
        <v>8262021</v>
      </c>
      <c r="C102" s="147" t="s">
        <v>205</v>
      </c>
      <c r="D102" s="151">
        <v>444</v>
      </c>
      <c r="E102" s="151">
        <v>0</v>
      </c>
      <c r="F102" s="151">
        <v>16354.53</v>
      </c>
      <c r="G102" s="151">
        <v>1872274.53</v>
      </c>
      <c r="H102" s="151">
        <v>0</v>
      </c>
      <c r="I102" s="151">
        <v>1872274.53</v>
      </c>
      <c r="J102" s="151">
        <v>110028.03842222739</v>
      </c>
    </row>
    <row r="103" spans="1:10">
      <c r="A103" s="147">
        <v>110388</v>
      </c>
      <c r="B103" s="147">
        <v>8262330</v>
      </c>
      <c r="C103" s="147" t="s">
        <v>206</v>
      </c>
      <c r="D103" s="151">
        <v>365</v>
      </c>
      <c r="E103" s="151">
        <v>0</v>
      </c>
      <c r="F103" s="151">
        <v>42312</v>
      </c>
      <c r="G103" s="151">
        <v>1568012</v>
      </c>
      <c r="H103" s="151">
        <v>-8968.9827218469072</v>
      </c>
      <c r="I103" s="151">
        <v>1559043.017278153</v>
      </c>
      <c r="J103" s="151">
        <v>113531.70743516507</v>
      </c>
    </row>
    <row r="104" spans="1:10">
      <c r="A104" s="147">
        <v>110368</v>
      </c>
      <c r="B104" s="147">
        <v>8262306</v>
      </c>
      <c r="C104" s="147" t="s">
        <v>207</v>
      </c>
      <c r="D104" s="151">
        <v>60</v>
      </c>
      <c r="E104" s="151">
        <v>0</v>
      </c>
      <c r="F104" s="151">
        <v>12676</v>
      </c>
      <c r="G104" s="151">
        <v>392227.93712193775</v>
      </c>
      <c r="H104" s="151">
        <v>-1793.0595488973142</v>
      </c>
      <c r="I104" s="151">
        <v>418405.002451165</v>
      </c>
      <c r="J104" s="151">
        <v>27223.079995435299</v>
      </c>
    </row>
    <row r="105" spans="1:10">
      <c r="A105" s="147">
        <v>110257</v>
      </c>
      <c r="B105" s="147">
        <v>8262122</v>
      </c>
      <c r="C105" s="147" t="s">
        <v>208</v>
      </c>
      <c r="D105" s="151">
        <v>250</v>
      </c>
      <c r="E105" s="151">
        <v>0</v>
      </c>
      <c r="F105" s="151">
        <v>5934</v>
      </c>
      <c r="G105" s="151">
        <v>1113054.0318296028</v>
      </c>
      <c r="H105" s="151">
        <v>-7419.0353866656405</v>
      </c>
      <c r="I105" s="151">
        <v>1137768.2377219968</v>
      </c>
      <c r="J105" s="151">
        <v>79918.399332197849</v>
      </c>
    </row>
  </sheetData>
  <sheetProtection algorithmName="SHA-512" hashValue="m7KAw8gFMlDW3Lfozukf6yK7xqGZvVvs6cVRhl9UuwvXH1zI6U7FCdMA6vn1f14IAEsiR4DxZUq0/rpmCdg7Gw==" saltValue="/XAJtPXueUslhzkc9D4BSQ==" spinCount="100000" sheet="1" objects="1" scenarios="1"/>
  <sortState xmlns:xlrd2="http://schemas.microsoft.com/office/spreadsheetml/2017/richdata2" ref="A3:I105">
    <sortCondition ref="C3:C10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8404639967CBD4D9C744B4C4A4BAAA0" ma:contentTypeVersion="2" ma:contentTypeDescription="MKC Branded Excel Template Document" ma:contentTypeScope="" ma:versionID="18da31764e4db1b133bf4f743d58664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79BC5-FCBE-49FC-A475-973E6BD8129C}"/>
</file>

<file path=customXml/itemProps2.xml><?xml version="1.0" encoding="utf-8"?>
<ds:datastoreItem xmlns:ds="http://schemas.openxmlformats.org/officeDocument/2006/customXml" ds:itemID="{710A9B2B-A386-4E95-A996-30F0479049F2}"/>
</file>

<file path=customXml/itemProps3.xml><?xml version="1.0" encoding="utf-8"?>
<ds:datastoreItem xmlns:ds="http://schemas.openxmlformats.org/officeDocument/2006/customXml" ds:itemID="{7CFBC307-609F-4357-BC04-EEF602CA6294}"/>
</file>

<file path=customXml/itemProps4.xml><?xml version="1.0" encoding="utf-8"?>
<ds:datastoreItem xmlns:ds="http://schemas.openxmlformats.org/officeDocument/2006/customXml" ds:itemID="{2C877906-6209-48AF-8FD7-D66E0A798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Milton Keynes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Cross</dc:creator>
  <cp:keywords/>
  <dc:description/>
  <cp:lastModifiedBy>Michelle Hibbert</cp:lastModifiedBy>
  <cp:revision/>
  <dcterms:created xsi:type="dcterms:W3CDTF">1997-06-13T09:51:04Z</dcterms:created>
  <dcterms:modified xsi:type="dcterms:W3CDTF">2022-02-01T12:24:55Z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0x01010054A39C6B0182D84CB6645B035BA02E080048404639967CBD4D9C744B4C4A4BAAA0</vt:lpwstr>
  </property>
  <property fmtid="{D5CDD505-2E9C-101B-9397-08002B2CF9AE}" pid="3" name="Order">
    <vt:r8>3200</vt:r8>
  </property>
  <property fmtid="{D5CDD505-2E9C-101B-9397-08002B2CF9AE}" pid="4" name="SharedWithUsers">
    <vt:lpwstr>27;#Sonia Hattle;#20;#Michelle Hibbert;#24;#Kayleigh Day;#98;#Tina Surti;#99;#Lisa Stapleton;#100;#Paul Rowlands-Yates</vt:lpwstr>
  </property>
</Properties>
</file>