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Reporting Requirements/Year End 21-22/"/>
    </mc:Choice>
  </mc:AlternateContent>
  <xr:revisionPtr revIDLastSave="0" documentId="8_{A10DBD0B-B12D-4102-A304-0AD4B8B5E91B}" xr6:coauthVersionLast="47" xr6:coauthVersionMax="47" xr10:uidLastSave="{00000000-0000-0000-0000-000000000000}"/>
  <workbookProtection workbookAlgorithmName="SHA-512" workbookHashValue="6FTrfkzQAr5R5HjHpbOeJYz0bfPPAyiEyH8Ws5D2g1emCOHqaWAlbx+K9PGgABo/MCqVNth8lhm/xXyvAfid5A==" workbookSaltValue="D0AJbW0qukF4q8fil5uO5w==" workbookSpinCount="100000" lockStructure="1"/>
  <bookViews>
    <workbookView xWindow="-110" yWindow="-110" windowWidth="19420" windowHeight="10420" xr2:uid="{00000000-000D-0000-FFFF-FFFF00000000}"/>
  </bookViews>
  <sheets>
    <sheet name="DRCR Calc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2" l="1"/>
  <c r="F7" i="1" l="1"/>
  <c r="B22" i="1" s="1"/>
  <c r="D11" i="1" l="1"/>
  <c r="D12" i="1"/>
  <c r="B15" i="1" l="1"/>
  <c r="G12" i="1"/>
  <c r="B17" i="1" s="1"/>
  <c r="G11" i="1"/>
  <c r="B16" i="1" l="1"/>
  <c r="B18" i="1" s="1"/>
  <c r="B21" i="1" s="1"/>
  <c r="B23" i="1" s="1"/>
  <c r="B24" i="1" l="1"/>
  <c r="C27" i="1" s="1"/>
  <c r="D26" i="1" l="1"/>
  <c r="D27" i="1" s="1"/>
  <c r="C26" i="1"/>
</calcChain>
</file>

<file path=xl/sharedStrings.xml><?xml version="1.0" encoding="utf-8"?>
<sst xmlns="http://schemas.openxmlformats.org/spreadsheetml/2006/main" count="168" uniqueCount="167">
  <si>
    <t>Pupil data</t>
  </si>
  <si>
    <t>(a)</t>
  </si>
  <si>
    <t>(b)</t>
  </si>
  <si>
    <t>(c)</t>
  </si>
  <si>
    <t>(d)</t>
  </si>
  <si>
    <t>(e)</t>
  </si>
  <si>
    <t>(f)</t>
  </si>
  <si>
    <t xml:space="preserve">School Census </t>
  </si>
  <si>
    <t>Meals taken by ALL pupils in Year Groups 1 and 2</t>
  </si>
  <si>
    <t>Meals taken by FSM pupils in Year Groups 1 and 2</t>
  </si>
  <si>
    <t>Meals taken by ALL pupils in Year Group R</t>
  </si>
  <si>
    <t>Meals taken by FSM pupils in Year Group R</t>
  </si>
  <si>
    <t>School:</t>
  </si>
  <si>
    <t>Calculation of your school end of year debtor/creditor</t>
  </si>
  <si>
    <t>£</t>
  </si>
  <si>
    <t>Notes</t>
  </si>
  <si>
    <t>Journal to be raised:</t>
  </si>
  <si>
    <t>This is the amount you should have received.</t>
  </si>
  <si>
    <t>Select your school here</t>
  </si>
  <si>
    <t>SP2348</t>
  </si>
  <si>
    <t>SP2238</t>
  </si>
  <si>
    <t>SP3377</t>
  </si>
  <si>
    <t>SP3384</t>
  </si>
  <si>
    <t>SP3391</t>
  </si>
  <si>
    <t>SP2005</t>
  </si>
  <si>
    <t>SP2017</t>
  </si>
  <si>
    <t>SP2336</t>
  </si>
  <si>
    <t>SP3000</t>
  </si>
  <si>
    <t>SP2313</t>
  </si>
  <si>
    <t>SP2351</t>
  </si>
  <si>
    <t>SP2285</t>
  </si>
  <si>
    <t>SP2316</t>
  </si>
  <si>
    <t>SP2323</t>
  </si>
  <si>
    <t>SP3376</t>
  </si>
  <si>
    <t>SP2347</t>
  </si>
  <si>
    <t>SP2303</t>
  </si>
  <si>
    <t>SP2337</t>
  </si>
  <si>
    <t>SP2272</t>
  </si>
  <si>
    <t>SP2042</t>
  </si>
  <si>
    <t>SP2324</t>
  </si>
  <si>
    <t>SP2284</t>
  </si>
  <si>
    <t>SP2067</t>
  </si>
  <si>
    <t>SP2001</t>
  </si>
  <si>
    <t>SP3390</t>
  </si>
  <si>
    <t>SP2002</t>
  </si>
  <si>
    <t>SP3392</t>
  </si>
  <si>
    <t>SP2112</t>
  </si>
  <si>
    <t>SP3005</t>
  </si>
  <si>
    <t>SP3066</t>
  </si>
  <si>
    <t>SP3383</t>
  </si>
  <si>
    <t>SP3348</t>
  </si>
  <si>
    <t>SP3379</t>
  </si>
  <si>
    <t>SP3058</t>
  </si>
  <si>
    <t>SP3369</t>
  </si>
  <si>
    <t>SP3006</t>
  </si>
  <si>
    <t>SP2327</t>
  </si>
  <si>
    <t>SP2000</t>
  </si>
  <si>
    <t>SP2330</t>
  </si>
  <si>
    <t>Castlethorpe First School</t>
  </si>
  <si>
    <t>Hanslope Primary School</t>
  </si>
  <si>
    <t>Haversham Village School</t>
  </si>
  <si>
    <t>Oldbrook First School</t>
  </si>
  <si>
    <t>Lavendon School</t>
  </si>
  <si>
    <t>Russell Street School</t>
  </si>
  <si>
    <t>Wyvern School</t>
  </si>
  <si>
    <t>Holne Chase Primary School</t>
  </si>
  <si>
    <t>Barleyhurst Park Primary</t>
  </si>
  <si>
    <t>Pepper Hill School</t>
  </si>
  <si>
    <t>Greenleys First School</t>
  </si>
  <si>
    <t>Langland Community School</t>
  </si>
  <si>
    <t>Falconhurst School</t>
  </si>
  <si>
    <t>Great Linford Primary School</t>
  </si>
  <si>
    <t>Wood End First School</t>
  </si>
  <si>
    <t>Downs Barn School</t>
  </si>
  <si>
    <t>Germander Park School</t>
  </si>
  <si>
    <t>The Willows School and Early Years Centre</t>
  </si>
  <si>
    <t>Priory Common School</t>
  </si>
  <si>
    <t>Giffard Park Primary School</t>
  </si>
  <si>
    <t>Heelands School</t>
  </si>
  <si>
    <t>Summerfield School</t>
  </si>
  <si>
    <t>Willen Primary School</t>
  </si>
  <si>
    <t>Caroline Haslett Primary School</t>
  </si>
  <si>
    <t>Green Park School</t>
  </si>
  <si>
    <t>Cedars Primary School</t>
  </si>
  <si>
    <t>Glastonbury Thorn School</t>
  </si>
  <si>
    <t>Abbeys Primary School</t>
  </si>
  <si>
    <t>Cold Harbour Church of England School</t>
  </si>
  <si>
    <t>Newton Blossomville Church of England School</t>
  </si>
  <si>
    <t>North Crawley CofE School</t>
  </si>
  <si>
    <t>Sherington Church of England School</t>
  </si>
  <si>
    <t>Stoke Goldington Church of England School</t>
  </si>
  <si>
    <t>St Mary's Wavendon CofE Primary</t>
  </si>
  <si>
    <t>St Andrew's CofE Infant School</t>
  </si>
  <si>
    <t>St Mary and St Giles Church of England School</t>
  </si>
  <si>
    <t>St Thomas Aquinas Catholic Primary School</t>
  </si>
  <si>
    <t>Bishop Parker Catholic School</t>
  </si>
  <si>
    <t>St Monica's Catholic Primary School</t>
  </si>
  <si>
    <t>St Mary Magdalene Catholic Primary School</t>
  </si>
  <si>
    <t>Romans Field School</t>
  </si>
  <si>
    <t>The Walnuts School</t>
  </si>
  <si>
    <t>Slated Row School</t>
  </si>
  <si>
    <t>The Redway School</t>
  </si>
  <si>
    <t>Drayton Park School</t>
  </si>
  <si>
    <t>Loughton Manor First School</t>
  </si>
  <si>
    <t>Wavendon Gate School</t>
  </si>
  <si>
    <t>Merebrook Infant School</t>
  </si>
  <si>
    <t>Portfields Primary School</t>
  </si>
  <si>
    <t>Brooksward School</t>
  </si>
  <si>
    <t>Howe Park School</t>
  </si>
  <si>
    <t>Long Meadow School</t>
  </si>
  <si>
    <t>Broughton Fields Primary School</t>
  </si>
  <si>
    <t>Giles Brook Primary School</t>
  </si>
  <si>
    <t>Milton Keynes Primary Pupil Referral Unit</t>
  </si>
  <si>
    <t>St Bernadette's Catholic Primary School</t>
  </si>
  <si>
    <t>Bow Brickhill CofE VA Primary School</t>
  </si>
  <si>
    <t>Tickford Park Primary School</t>
  </si>
  <si>
    <t>Newton Leys Primary School</t>
  </si>
  <si>
    <t>Brooklands Farm Primary School</t>
  </si>
  <si>
    <t>Priory Rise School</t>
  </si>
  <si>
    <t>Cash Advance Provisional Payment</t>
  </si>
  <si>
    <r>
      <t xml:space="preserve">Final allocation = (i) </t>
    </r>
    <r>
      <rPr>
        <sz val="12"/>
        <color theme="1"/>
        <rFont val="Arial"/>
        <family val="2"/>
      </rPr>
      <t>plus the greater of</t>
    </r>
    <r>
      <rPr>
        <b/>
        <sz val="12"/>
        <color theme="1"/>
        <rFont val="Arial"/>
        <family val="2"/>
      </rPr>
      <t xml:space="preserve"> (ii) or (iii) </t>
    </r>
  </si>
  <si>
    <t>7/12ths of final allocation</t>
  </si>
  <si>
    <t>Meals taken by grant eligible pupils in Years 1 and 2 (a) - (b)</t>
  </si>
  <si>
    <t>Meals taken by grant eligible pupils in Year R (d) - (e)</t>
  </si>
  <si>
    <t>Instructions:</t>
  </si>
  <si>
    <t>Enter the relevant census data in the red cells.</t>
  </si>
  <si>
    <t>SL7009</t>
  </si>
  <si>
    <t>SP2015</t>
  </si>
  <si>
    <t>SP2346</t>
  </si>
  <si>
    <t>SP2043</t>
  </si>
  <si>
    <t>SP2185</t>
  </si>
  <si>
    <t>SP2006</t>
  </si>
  <si>
    <t>SP2007</t>
  </si>
  <si>
    <t>SP2506</t>
  </si>
  <si>
    <t>SA1107</t>
  </si>
  <si>
    <t>SP3003</t>
  </si>
  <si>
    <t>SP3004</t>
  </si>
  <si>
    <t>SP2062</t>
  </si>
  <si>
    <t>SP2247</t>
  </si>
  <si>
    <t>SP2322</t>
  </si>
  <si>
    <t>SL7015</t>
  </si>
  <si>
    <t>SL7026</t>
  </si>
  <si>
    <t>SP3378</t>
  </si>
  <si>
    <t>SL7034</t>
  </si>
  <si>
    <t>SL7021</t>
  </si>
  <si>
    <t>SP2320</t>
  </si>
  <si>
    <t>SP3389</t>
  </si>
  <si>
    <t>SP2306</t>
  </si>
  <si>
    <t>SP2122</t>
  </si>
  <si>
    <t>Whitespire</t>
  </si>
  <si>
    <t>Prov revenue payment for 20/21</t>
  </si>
  <si>
    <t>This is the figure you received in your cash advance in cell R52</t>
  </si>
  <si>
    <t>CLOSURE OF ACCOUNTS 2021/2022</t>
  </si>
  <si>
    <t>Journal to be posted in FMS by Thursday 24 March 2022</t>
  </si>
  <si>
    <t>October 2021</t>
  </si>
  <si>
    <t>January 2022</t>
  </si>
  <si>
    <t>Final Allocation for 21/22 academic year</t>
  </si>
  <si>
    <r>
      <rPr>
        <b/>
        <sz val="12"/>
        <color theme="1"/>
        <rFont val="Arial"/>
        <family val="2"/>
      </rPr>
      <t>(i)</t>
    </r>
    <r>
      <rPr>
        <sz val="12"/>
        <color theme="1"/>
        <rFont val="Arial"/>
        <family val="2"/>
      </rPr>
      <t xml:space="preserve"> Average of October 2021 and January 2022 take up of meals in Years 1 and 2</t>
    </r>
  </si>
  <si>
    <t>(ii) Average of October 2021 and January 2022 take up of meals in Year R only</t>
  </si>
  <si>
    <t>(iii) January 2022 take up of meals in Year R only</t>
  </si>
  <si>
    <t>(October 2021 Year 1 and 2 pupils in (c) + January 2022 Year 1 and 2 pupils in (c))/2 x the meal rate of £2.34  x  190 meal days)</t>
  </si>
  <si>
    <t>(October 2021 Year R pupils in (f)+ January 2022 Year R pupils in (f))/2 x the meal rate of £2.34  x  190 meal days)</t>
  </si>
  <si>
    <t>(January 2022 pupils in (f) x the meal rate of £2.34  x  190 meal days</t>
  </si>
  <si>
    <t>Debtor / (Creditor) value to be raised at 31/03/2022</t>
  </si>
  <si>
    <t>A positive balance = debtor (not enough income was recorded for Sep 21 - Mar 22).  
A negative balance = creditor (too much income was recorded for Sep 21 - Mar 22)</t>
  </si>
  <si>
    <t>Post journal in FMS by 24 March 2022 and record on the debtor/creditor list</t>
  </si>
  <si>
    <t>Universal Infant Free School Meals (UIFSM) -  Year End Debtor/Creditor Calculation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</si>
</sst>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809]d\ mmmm\ yyyy;@"/>
    <numFmt numFmtId="165" formatCode="_-* #,##0_-;\-* #,##0_-;_-* &quot;-&quot;??_-;_-@_-"/>
    <numFmt numFmtId="166" formatCode="#,##0_ ;\-#,##0\ "/>
    <numFmt numFmtId="167" formatCode="[$£]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 applyNumberFormat="0" applyBorder="0" applyProtection="0"/>
  </cellStyleXfs>
  <cellXfs count="62">
    <xf numFmtId="0" fontId="0" fillId="0" borderId="0" xfId="0"/>
    <xf numFmtId="0" fontId="7" fillId="3" borderId="4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4" fillId="4" borderId="9" xfId="0" applyFont="1" applyFill="1" applyBorder="1" applyProtection="1"/>
    <xf numFmtId="0" fontId="0" fillId="4" borderId="10" xfId="0" applyFill="1" applyBorder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" wrapText="1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49" fontId="2" fillId="2" borderId="3" xfId="0" applyNumberFormat="1" applyFont="1" applyFill="1" applyBorder="1" applyProtection="1"/>
    <xf numFmtId="164" fontId="5" fillId="0" borderId="0" xfId="0" applyNumberFormat="1" applyFont="1" applyProtection="1"/>
    <xf numFmtId="0" fontId="0" fillId="0" borderId="0" xfId="0" applyBorder="1" applyProtection="1"/>
    <xf numFmtId="49" fontId="6" fillId="5" borderId="1" xfId="0" applyNumberFormat="1" applyFont="1" applyFill="1" applyBorder="1" applyProtection="1"/>
    <xf numFmtId="0" fontId="0" fillId="5" borderId="1" xfId="0" applyFill="1" applyBorder="1" applyProtection="1"/>
    <xf numFmtId="49" fontId="0" fillId="5" borderId="1" xfId="0" applyNumberFormat="1" applyFill="1" applyBorder="1" applyAlignment="1" applyProtection="1">
      <alignment wrapText="1"/>
    </xf>
    <xf numFmtId="165" fontId="2" fillId="5" borderId="1" xfId="1" applyNumberFormat="1" applyFont="1" applyFill="1" applyBorder="1" applyProtection="1"/>
    <xf numFmtId="49" fontId="2" fillId="5" borderId="1" xfId="0" applyNumberFormat="1" applyFont="1" applyFill="1" applyBorder="1" applyAlignment="1" applyProtection="1">
      <alignment wrapText="1"/>
    </xf>
    <xf numFmtId="49" fontId="2" fillId="6" borderId="3" xfId="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0" fillId="6" borderId="3" xfId="0" applyFill="1" applyBorder="1" applyProtection="1"/>
    <xf numFmtId="166" fontId="0" fillId="6" borderId="1" xfId="1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6" fillId="0" borderId="0" xfId="0" applyFont="1" applyProtection="1"/>
    <xf numFmtId="0" fontId="2" fillId="6" borderId="11" xfId="0" applyFont="1" applyFill="1" applyBorder="1" applyAlignment="1" applyProtection="1">
      <alignment vertical="center"/>
    </xf>
    <xf numFmtId="166" fontId="2" fillId="6" borderId="8" xfId="1" applyNumberFormat="1" applyFont="1" applyFill="1" applyBorder="1" applyAlignment="1" applyProtection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2" applyFont="1" applyFill="1" applyAlignment="1">
      <alignment horizontal="center"/>
    </xf>
    <xf numFmtId="0" fontId="2" fillId="7" borderId="14" xfId="0" applyFont="1" applyFill="1" applyBorder="1" applyAlignment="1" applyProtection="1">
      <alignment horizontal="left" wrapText="1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left" indent="3"/>
    </xf>
    <xf numFmtId="0" fontId="8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wrapText="1"/>
    </xf>
    <xf numFmtId="0" fontId="6" fillId="7" borderId="17" xfId="0" applyFont="1" applyFill="1" applyBorder="1" applyProtection="1"/>
    <xf numFmtId="0" fontId="0" fillId="7" borderId="18" xfId="0" applyFill="1" applyBorder="1" applyProtection="1"/>
    <xf numFmtId="0" fontId="0" fillId="7" borderId="19" xfId="0" applyFill="1" applyBorder="1" applyAlignment="1" applyProtection="1">
      <alignment horizontal="left"/>
    </xf>
    <xf numFmtId="166" fontId="0" fillId="7" borderId="20" xfId="0" applyNumberFormat="1" applyFill="1" applyBorder="1" applyProtection="1"/>
    <xf numFmtId="0" fontId="0" fillId="7" borderId="12" xfId="0" applyFill="1" applyBorder="1" applyAlignment="1" applyProtection="1">
      <alignment horizontal="left"/>
    </xf>
    <xf numFmtId="166" fontId="0" fillId="7" borderId="13" xfId="0" applyNumberFormat="1" applyFill="1" applyBorder="1" applyProtection="1"/>
    <xf numFmtId="0" fontId="0" fillId="0" borderId="0" xfId="0" applyAlignment="1" applyProtection="1">
      <alignment horizontal="left" wrapText="1"/>
    </xf>
    <xf numFmtId="0" fontId="15" fillId="8" borderId="0" xfId="0" applyFont="1" applyFill="1" applyBorder="1" applyAlignment="1">
      <alignment horizontal="center" vertical="center"/>
    </xf>
    <xf numFmtId="0" fontId="0" fillId="6" borderId="3" xfId="0" applyFill="1" applyBorder="1" applyAlignment="1" applyProtection="1">
      <alignment horizontal="left"/>
    </xf>
    <xf numFmtId="0" fontId="0" fillId="6" borderId="7" xfId="0" applyFill="1" applyBorder="1" applyAlignment="1" applyProtection="1">
      <alignment horizontal="left"/>
    </xf>
    <xf numFmtId="0" fontId="14" fillId="6" borderId="3" xfId="0" applyFont="1" applyFill="1" applyBorder="1" applyAlignment="1" applyProtection="1">
      <alignment horizontal="left" vertical="center" wrapText="1"/>
    </xf>
    <xf numFmtId="0" fontId="14" fillId="6" borderId="7" xfId="0" applyFont="1" applyFill="1" applyBorder="1" applyAlignment="1" applyProtection="1">
      <alignment horizontal="left" vertical="center" wrapText="1"/>
    </xf>
    <xf numFmtId="0" fontId="3" fillId="9" borderId="0" xfId="0" applyFont="1" applyFill="1" applyBorder="1" applyAlignment="1" applyProtection="1">
      <alignment horizontal="center" wrapText="1"/>
    </xf>
    <xf numFmtId="165" fontId="0" fillId="5" borderId="3" xfId="1" applyNumberFormat="1" applyFont="1" applyFill="1" applyBorder="1" applyAlignment="1" applyProtection="1">
      <alignment horizontal="left" wrapText="1"/>
    </xf>
    <xf numFmtId="165" fontId="0" fillId="5" borderId="7" xfId="1" applyNumberFormat="1" applyFont="1" applyFill="1" applyBorder="1" applyAlignment="1" applyProtection="1">
      <alignment horizontal="left" wrapText="1"/>
    </xf>
    <xf numFmtId="0" fontId="2" fillId="6" borderId="7" xfId="0" applyFont="1" applyFill="1" applyBorder="1" applyAlignment="1" applyProtection="1">
      <alignment horizontal="left" vertical="center"/>
    </xf>
    <xf numFmtId="0" fontId="11" fillId="7" borderId="14" xfId="0" applyFont="1" applyFill="1" applyBorder="1" applyAlignment="1" applyProtection="1">
      <alignment horizontal="left" wrapText="1"/>
    </xf>
    <xf numFmtId="0" fontId="11" fillId="7" borderId="16" xfId="0" applyFont="1" applyFill="1" applyBorder="1" applyAlignment="1" applyProtection="1">
      <alignment horizontal="left" wrapText="1"/>
    </xf>
    <xf numFmtId="0" fontId="11" fillId="7" borderId="14" xfId="0" applyFont="1" applyFill="1" applyBorder="1" applyAlignment="1" applyProtection="1">
      <alignment horizontal="left" wrapText="1"/>
      <protection locked="0"/>
    </xf>
    <xf numFmtId="0" fontId="11" fillId="7" borderId="15" xfId="0" applyFont="1" applyFill="1" applyBorder="1" applyAlignment="1" applyProtection="1">
      <alignment horizontal="left" wrapText="1"/>
      <protection locked="0"/>
    </xf>
    <xf numFmtId="165" fontId="0" fillId="5" borderId="3" xfId="1" applyNumberFormat="1" applyFont="1" applyFill="1" applyBorder="1" applyAlignment="1" applyProtection="1">
      <alignment horizontal="center" wrapText="1"/>
    </xf>
    <xf numFmtId="165" fontId="0" fillId="5" borderId="7" xfId="1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</xdr:rowOff>
    </xdr:from>
    <xdr:to>
      <xdr:col>12</xdr:col>
      <xdr:colOff>57150</xdr:colOff>
      <xdr:row>27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58500" y="1"/>
          <a:ext cx="3133725" cy="6772274"/>
        </a:xfrm>
        <a:prstGeom prst="rect">
          <a:avLst/>
        </a:prstGeom>
        <a:solidFill>
          <a:schemeClr val="lt1"/>
        </a:solidFill>
        <a:ln w="53975" cap="flat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The UIFSM grant is paid on an academic year basis.  The July 2021 payment was made up of two amounts:</a:t>
          </a:r>
        </a:p>
        <a:p>
          <a:r>
            <a:rPr lang="en-GB" sz="1400"/>
            <a:t>-Final</a:t>
          </a:r>
          <a:r>
            <a:rPr lang="en-GB" sz="1400" baseline="0"/>
            <a:t> payment for Apr 21-Aug 21 based on Oct 20 and Jan 21 census</a:t>
          </a:r>
        </a:p>
        <a:p>
          <a:r>
            <a:rPr lang="en-GB" sz="1400" baseline="0"/>
            <a:t>-Provisional payment for Sep 21-Mar 22</a:t>
          </a:r>
        </a:p>
        <a:p>
          <a:endParaRPr lang="en-GB" sz="1400" baseline="0"/>
        </a:p>
        <a:p>
          <a:r>
            <a:rPr lang="en-GB" sz="1400" baseline="0"/>
            <a:t>The provisional payment is calculated using the Oct 20 and Jan 21 census but will be recalculated in July 22 based on the Oct 21 and Jan 22 census.</a:t>
          </a:r>
        </a:p>
        <a:p>
          <a:endParaRPr lang="en-GB" sz="1400" baseline="0"/>
        </a:p>
        <a:p>
          <a:r>
            <a:rPr lang="en-GB" sz="1400" baseline="0"/>
            <a:t>The UIFSM debtor or creditor is calculated based on the amount the final payment should be.  This spreadsheet calculates the final payment, takes 7 months of that payment and then calculates the difference between what the payment should be vs what has been paid.</a:t>
          </a:r>
        </a:p>
        <a:p>
          <a:endParaRPr lang="en-GB" sz="1400" baseline="0"/>
        </a:p>
        <a:p>
          <a:r>
            <a:rPr lang="en-GB" sz="1400" baseline="0"/>
            <a:t>The difference is the debtor or creditor which should be raised.</a:t>
          </a:r>
        </a:p>
        <a:p>
          <a:endParaRPr lang="en-GB" sz="1400" baseline="0"/>
        </a:p>
        <a:p>
          <a:r>
            <a:rPr lang="en-GB" sz="1400" b="1" baseline="0">
              <a:solidFill>
                <a:srgbClr val="FF0000"/>
              </a:solidFill>
            </a:rPr>
            <a:t>TO COMPLETE</a:t>
          </a:r>
          <a:endParaRPr lang="en-GB" sz="1400" b="0" baseline="0">
            <a:solidFill>
              <a:srgbClr val="FF0000"/>
            </a:solidFill>
          </a:endParaRPr>
        </a:p>
        <a:p>
          <a:r>
            <a:rPr lang="en-GB" sz="1400" b="0" baseline="0">
              <a:solidFill>
                <a:srgbClr val="FF0000"/>
              </a:solidFill>
            </a:rPr>
            <a:t>Select school from yellow box</a:t>
          </a:r>
        </a:p>
        <a:p>
          <a:r>
            <a:rPr lang="en-GB" sz="1400" b="0" baseline="0">
              <a:solidFill>
                <a:srgbClr val="FF0000"/>
              </a:solidFill>
            </a:rPr>
            <a:t>Enter census data in white cells</a:t>
          </a:r>
        </a:p>
        <a:p>
          <a:r>
            <a:rPr lang="en-GB" sz="1400" b="0" baseline="0">
              <a:solidFill>
                <a:srgbClr val="FF0000"/>
              </a:solidFill>
            </a:rPr>
            <a:t>Post journal detailed in rows 26/27</a:t>
          </a:r>
          <a:endParaRPr lang="en-GB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workbookViewId="0">
      <selection activeCell="B7" sqref="B7:E7"/>
    </sheetView>
  </sheetViews>
  <sheetFormatPr defaultColWidth="8.84375" defaultRowHeight="15.5" x14ac:dyDescent="0.35"/>
  <cols>
    <col min="1" max="1" width="42.69140625" style="6" customWidth="1"/>
    <col min="2" max="7" width="13.765625" style="6" customWidth="1"/>
    <col min="8" max="8" width="1.69140625" style="6" customWidth="1"/>
    <col min="9" max="16384" width="8.84375" style="6"/>
  </cols>
  <sheetData>
    <row r="1" spans="1:7" ht="20" x14ac:dyDescent="0.35">
      <c r="A1" s="46" t="s">
        <v>152</v>
      </c>
      <c r="B1" s="46"/>
      <c r="C1" s="46"/>
      <c r="D1" s="46"/>
      <c r="E1" s="46"/>
      <c r="F1" s="46"/>
      <c r="G1" s="46"/>
    </row>
    <row r="2" spans="1:7" ht="3" customHeight="1" x14ac:dyDescent="0.35"/>
    <row r="3" spans="1:7" ht="18.75" customHeight="1" x14ac:dyDescent="0.4">
      <c r="A3" s="51" t="s">
        <v>166</v>
      </c>
      <c r="B3" s="51"/>
      <c r="C3" s="51"/>
      <c r="D3" s="51"/>
      <c r="E3" s="51"/>
      <c r="F3" s="51"/>
      <c r="G3" s="51"/>
    </row>
    <row r="4" spans="1:7" ht="3" customHeight="1" x14ac:dyDescent="0.4">
      <c r="A4" s="38"/>
      <c r="B4" s="38"/>
      <c r="C4" s="38"/>
      <c r="D4" s="38"/>
      <c r="E4" s="38"/>
      <c r="F4" s="38"/>
      <c r="G4" s="38"/>
    </row>
    <row r="5" spans="1:7" ht="18" x14ac:dyDescent="0.4">
      <c r="A5" s="61" t="s">
        <v>153</v>
      </c>
      <c r="B5" s="61"/>
      <c r="C5" s="61"/>
      <c r="D5" s="61"/>
      <c r="E5" s="61"/>
      <c r="F5" s="61"/>
      <c r="G5" s="61"/>
    </row>
    <row r="6" spans="1:7" ht="3" customHeight="1" thickBot="1" x14ac:dyDescent="0.45">
      <c r="A6" s="38"/>
      <c r="B6" s="38"/>
      <c r="C6" s="38"/>
      <c r="D6" s="38"/>
      <c r="E6" s="38"/>
      <c r="F6" s="38"/>
      <c r="G6" s="38"/>
    </row>
    <row r="7" spans="1:7" ht="15.75" customHeight="1" thickBot="1" x14ac:dyDescent="0.4">
      <c r="A7" s="34" t="s">
        <v>12</v>
      </c>
      <c r="B7" s="57" t="s">
        <v>18</v>
      </c>
      <c r="C7" s="58"/>
      <c r="D7" s="58"/>
      <c r="E7" s="58"/>
      <c r="F7" s="55" t="str">
        <f>IFERROR(VLOOKUP(B7,Data!A4:B65,2,0),"")</f>
        <v/>
      </c>
      <c r="G7" s="56"/>
    </row>
    <row r="8" spans="1:7" ht="15.75" customHeight="1" x14ac:dyDescent="0.35">
      <c r="A8" s="7"/>
      <c r="B8" s="7"/>
      <c r="C8" s="7"/>
      <c r="D8" s="7"/>
      <c r="E8" s="7"/>
      <c r="F8" s="7"/>
      <c r="G8" s="7"/>
    </row>
    <row r="9" spans="1:7" x14ac:dyDescent="0.35">
      <c r="A9" s="8" t="s">
        <v>0</v>
      </c>
      <c r="B9" s="9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</row>
    <row r="10" spans="1:7" ht="78" thickBot="1" x14ac:dyDescent="0.4">
      <c r="A10" s="11" t="s">
        <v>7</v>
      </c>
      <c r="B10" s="12" t="s">
        <v>8</v>
      </c>
      <c r="C10" s="12" t="s">
        <v>9</v>
      </c>
      <c r="D10" s="13" t="s">
        <v>122</v>
      </c>
      <c r="E10" s="12" t="s">
        <v>10</v>
      </c>
      <c r="F10" s="12" t="s">
        <v>11</v>
      </c>
      <c r="G10" s="13" t="s">
        <v>123</v>
      </c>
    </row>
    <row r="11" spans="1:7" ht="16" thickBot="1" x14ac:dyDescent="0.4">
      <c r="A11" s="14" t="s">
        <v>154</v>
      </c>
      <c r="B11" s="1"/>
      <c r="C11" s="2"/>
      <c r="D11" s="4">
        <f>SUM(B11)-C11</f>
        <v>0</v>
      </c>
      <c r="E11" s="3"/>
      <c r="F11" s="2"/>
      <c r="G11" s="5">
        <f>SUM(E11)-F11</f>
        <v>0</v>
      </c>
    </row>
    <row r="12" spans="1:7" ht="16" thickBot="1" x14ac:dyDescent="0.4">
      <c r="A12" s="14" t="s">
        <v>155</v>
      </c>
      <c r="B12" s="1"/>
      <c r="C12" s="1"/>
      <c r="D12" s="4">
        <f>SUM(B12)-C12</f>
        <v>0</v>
      </c>
      <c r="E12" s="1"/>
      <c r="F12" s="1"/>
      <c r="G12" s="5">
        <f>SUM(E12)-F12</f>
        <v>0</v>
      </c>
    </row>
    <row r="13" spans="1:7" x14ac:dyDescent="0.35">
      <c r="A13" s="15"/>
      <c r="G13" s="16"/>
    </row>
    <row r="14" spans="1:7" x14ac:dyDescent="0.35">
      <c r="A14" s="17" t="s">
        <v>156</v>
      </c>
      <c r="B14" s="18"/>
      <c r="C14" s="59"/>
      <c r="D14" s="60"/>
      <c r="E14" s="60"/>
      <c r="F14" s="60"/>
      <c r="G14" s="60"/>
    </row>
    <row r="15" spans="1:7" ht="31.5" customHeight="1" x14ac:dyDescent="0.35">
      <c r="A15" s="19" t="s">
        <v>157</v>
      </c>
      <c r="B15" s="20">
        <f>SUM((D11+D12)/2)*2.34*190</f>
        <v>0</v>
      </c>
      <c r="C15" s="52" t="s">
        <v>160</v>
      </c>
      <c r="D15" s="53"/>
      <c r="E15" s="53"/>
      <c r="F15" s="53"/>
      <c r="G15" s="53"/>
    </row>
    <row r="16" spans="1:7" ht="31.5" customHeight="1" x14ac:dyDescent="0.35">
      <c r="A16" s="19" t="s">
        <v>158</v>
      </c>
      <c r="B16" s="20">
        <f>SUM((G11+G12)/2)*2.34*190</f>
        <v>0</v>
      </c>
      <c r="C16" s="52" t="s">
        <v>161</v>
      </c>
      <c r="D16" s="53"/>
      <c r="E16" s="53"/>
      <c r="F16" s="53"/>
      <c r="G16" s="53"/>
    </row>
    <row r="17" spans="1:7" ht="21" customHeight="1" x14ac:dyDescent="0.35">
      <c r="A17" s="19" t="s">
        <v>159</v>
      </c>
      <c r="B17" s="20">
        <f>SUM((G12))*2.34*190</f>
        <v>0</v>
      </c>
      <c r="C17" s="52" t="s">
        <v>162</v>
      </c>
      <c r="D17" s="53"/>
      <c r="E17" s="53"/>
      <c r="F17" s="53"/>
      <c r="G17" s="53"/>
    </row>
    <row r="18" spans="1:7" ht="33" customHeight="1" x14ac:dyDescent="0.35">
      <c r="A18" s="21" t="s">
        <v>120</v>
      </c>
      <c r="B18" s="20">
        <f>IF(B17&gt;B16,B17,B16)+B15</f>
        <v>0</v>
      </c>
      <c r="C18" s="52"/>
      <c r="D18" s="53"/>
      <c r="E18" s="53"/>
      <c r="F18" s="53"/>
      <c r="G18" s="53"/>
    </row>
    <row r="19" spans="1:7" x14ac:dyDescent="0.35">
      <c r="C19" s="27"/>
      <c r="D19" s="27"/>
      <c r="E19" s="27"/>
      <c r="F19" s="27"/>
      <c r="G19" s="27"/>
    </row>
    <row r="20" spans="1:7" ht="31" x14ac:dyDescent="0.35">
      <c r="A20" s="22" t="s">
        <v>13</v>
      </c>
      <c r="B20" s="23" t="s">
        <v>14</v>
      </c>
      <c r="C20" s="54" t="s">
        <v>15</v>
      </c>
      <c r="D20" s="54"/>
      <c r="E20" s="54"/>
      <c r="F20" s="54"/>
      <c r="G20" s="54"/>
    </row>
    <row r="21" spans="1:7" x14ac:dyDescent="0.35">
      <c r="A21" s="24" t="s">
        <v>121</v>
      </c>
      <c r="B21" s="25">
        <f>B18/12*7</f>
        <v>0</v>
      </c>
      <c r="C21" s="47" t="s">
        <v>17</v>
      </c>
      <c r="D21" s="48"/>
      <c r="E21" s="48"/>
      <c r="F21" s="48"/>
      <c r="G21" s="48"/>
    </row>
    <row r="22" spans="1:7" x14ac:dyDescent="0.35">
      <c r="A22" s="24" t="s">
        <v>119</v>
      </c>
      <c r="B22" s="25" t="str">
        <f>IFERROR(VLOOKUP(F7,Data!B4:C66,2,0),"")</f>
        <v/>
      </c>
      <c r="C22" s="47" t="s">
        <v>151</v>
      </c>
      <c r="D22" s="48"/>
      <c r="E22" s="48"/>
      <c r="F22" s="48"/>
      <c r="G22" s="48"/>
    </row>
    <row r="23" spans="1:7" ht="33.75" customHeight="1" x14ac:dyDescent="0.35">
      <c r="A23" s="29" t="s">
        <v>163</v>
      </c>
      <c r="B23" s="30" t="str">
        <f>IFERROR(B21-B22,"")</f>
        <v/>
      </c>
      <c r="C23" s="49" t="s">
        <v>164</v>
      </c>
      <c r="D23" s="50"/>
      <c r="E23" s="50"/>
      <c r="F23" s="50"/>
      <c r="G23" s="50"/>
    </row>
    <row r="24" spans="1:7" ht="16" thickBot="1" x14ac:dyDescent="0.4">
      <c r="B24" s="26" t="str">
        <f>IF(B23&lt;0,"Creditor","Debtor")</f>
        <v>Debtor</v>
      </c>
    </row>
    <row r="25" spans="1:7" x14ac:dyDescent="0.35">
      <c r="A25" s="28" t="s">
        <v>124</v>
      </c>
      <c r="C25" s="39" t="s">
        <v>16</v>
      </c>
      <c r="D25" s="40"/>
    </row>
    <row r="26" spans="1:7" x14ac:dyDescent="0.35">
      <c r="A26" s="6" t="s">
        <v>125</v>
      </c>
      <c r="C26" s="41" t="str">
        <f>IF(B24="Creditor","DR   4190382","DR   DR01")</f>
        <v>DR   DR01</v>
      </c>
      <c r="D26" s="42" t="str">
        <f>IF(B24="creditor",-B23,B23)</f>
        <v/>
      </c>
    </row>
    <row r="27" spans="1:7" ht="16" thickBot="1" x14ac:dyDescent="0.4">
      <c r="A27" s="45" t="s">
        <v>165</v>
      </c>
      <c r="C27" s="43" t="str">
        <f>IF(B24="Creditor","CR   CR01","CR   4190382")</f>
        <v>CR   4190382</v>
      </c>
      <c r="D27" s="44" t="str">
        <f>IFERROR(-D26,"")</f>
        <v/>
      </c>
    </row>
    <row r="28" spans="1:7" x14ac:dyDescent="0.35">
      <c r="A28" s="45"/>
    </row>
  </sheetData>
  <sheetProtection algorithmName="SHA-512" hashValue="8IqRTrPK7qbYhz3ktdwVUfzwhwfZVY+JeYvWTEm5fk8KD1+8X9k/zf/HJPk69SgI22zT3XeeQet8DVXoT137kQ==" saltValue="fYS75ZphjeLgQ3fhyWCuFA==" spinCount="100000" sheet="1" objects="1" scenarios="1" selectLockedCells="1"/>
  <mergeCells count="15">
    <mergeCell ref="A27:A28"/>
    <mergeCell ref="A1:G1"/>
    <mergeCell ref="C21:G21"/>
    <mergeCell ref="C22:G22"/>
    <mergeCell ref="C23:G23"/>
    <mergeCell ref="A3:G3"/>
    <mergeCell ref="C18:G18"/>
    <mergeCell ref="C20:G20"/>
    <mergeCell ref="F7:G7"/>
    <mergeCell ref="B7:E7"/>
    <mergeCell ref="C14:G14"/>
    <mergeCell ref="C15:G15"/>
    <mergeCell ref="C16:G16"/>
    <mergeCell ref="C17:G17"/>
    <mergeCell ref="A5:G5"/>
  </mergeCells>
  <conditionalFormatting sqref="B7:E7">
    <cfRule type="expression" dxfId="7" priority="1">
      <formula>$B$7="Select your school here"</formula>
    </cfRule>
  </conditionalFormatting>
  <pageMargins left="0.15748031496062992" right="0.15748031496062992" top="0.19685039370078741" bottom="0.19685039370078741" header="0.11811023622047245" footer="0.11811023622047245"/>
  <pageSetup paperSize="9"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Data!$A$3:$A$65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topLeftCell="A45" workbookViewId="0">
      <selection activeCell="F45" sqref="F1:H1048576"/>
    </sheetView>
  </sheetViews>
  <sheetFormatPr defaultColWidth="8.69140625" defaultRowHeight="12.5" x14ac:dyDescent="0.25"/>
  <cols>
    <col min="1" max="1" width="26.69140625" style="31" bestFit="1" customWidth="1"/>
    <col min="2" max="2" width="5.3046875" style="32" customWidth="1"/>
    <col min="3" max="3" width="9.53515625" style="31" customWidth="1"/>
    <col min="4" max="4" width="1.23046875" style="31" customWidth="1"/>
    <col min="5" max="5" width="8.69140625" style="31"/>
    <col min="6" max="6" width="39.23046875" style="31" bestFit="1" customWidth="1"/>
    <col min="7" max="7" width="32" style="31" bestFit="1" customWidth="1"/>
    <col min="8" max="16384" width="8.69140625" style="31"/>
  </cols>
  <sheetData>
    <row r="1" spans="1:3" ht="37.5" x14ac:dyDescent="0.25">
      <c r="C1" s="37" t="s">
        <v>150</v>
      </c>
    </row>
    <row r="3" spans="1:3" x14ac:dyDescent="0.25">
      <c r="A3" s="31" t="s">
        <v>18</v>
      </c>
    </row>
    <row r="4" spans="1:3" ht="13" x14ac:dyDescent="0.3">
      <c r="A4" s="36" t="s">
        <v>85</v>
      </c>
      <c r="B4" s="33" t="s">
        <v>19</v>
      </c>
      <c r="C4" s="35">
        <v>12838</v>
      </c>
    </row>
    <row r="5" spans="1:3" ht="13" x14ac:dyDescent="0.3">
      <c r="A5" s="36" t="s">
        <v>66</v>
      </c>
      <c r="B5" s="33" t="s">
        <v>20</v>
      </c>
      <c r="C5" s="35">
        <v>15043</v>
      </c>
    </row>
    <row r="6" spans="1:3" ht="13" x14ac:dyDescent="0.3">
      <c r="A6" s="36" t="s">
        <v>95</v>
      </c>
      <c r="B6" s="33" t="s">
        <v>21</v>
      </c>
      <c r="C6" s="35">
        <v>8948</v>
      </c>
    </row>
    <row r="7" spans="1:3" ht="13" x14ac:dyDescent="0.3">
      <c r="A7" s="36" t="s">
        <v>114</v>
      </c>
      <c r="B7" s="33" t="s">
        <v>22</v>
      </c>
      <c r="C7" s="35">
        <v>7781</v>
      </c>
    </row>
    <row r="8" spans="1:3" ht="13" x14ac:dyDescent="0.3">
      <c r="A8" s="36" t="s">
        <v>117</v>
      </c>
      <c r="B8" s="33" t="s">
        <v>23</v>
      </c>
      <c r="C8" s="35">
        <v>95571</v>
      </c>
    </row>
    <row r="9" spans="1:3" ht="13" x14ac:dyDescent="0.3">
      <c r="A9" s="36" t="s">
        <v>107</v>
      </c>
      <c r="B9" s="33" t="s">
        <v>24</v>
      </c>
      <c r="C9" s="35">
        <v>21527</v>
      </c>
    </row>
    <row r="10" spans="1:3" ht="13" x14ac:dyDescent="0.3">
      <c r="A10" s="36" t="s">
        <v>110</v>
      </c>
      <c r="B10" s="33" t="s">
        <v>25</v>
      </c>
      <c r="C10" s="35">
        <v>28788</v>
      </c>
    </row>
    <row r="11" spans="1:3" ht="13" x14ac:dyDescent="0.3">
      <c r="A11" s="36" t="s">
        <v>81</v>
      </c>
      <c r="B11" s="33" t="s">
        <v>26</v>
      </c>
      <c r="C11" s="35">
        <v>35142</v>
      </c>
    </row>
    <row r="12" spans="1:3" ht="13" x14ac:dyDescent="0.3">
      <c r="A12" s="36" t="s">
        <v>58</v>
      </c>
      <c r="B12" s="33" t="s">
        <v>127</v>
      </c>
      <c r="C12" s="35">
        <v>10115</v>
      </c>
    </row>
    <row r="13" spans="1:3" ht="13" x14ac:dyDescent="0.3">
      <c r="A13" s="36" t="s">
        <v>83</v>
      </c>
      <c r="B13" s="33" t="s">
        <v>128</v>
      </c>
      <c r="C13" s="35">
        <v>19970</v>
      </c>
    </row>
    <row r="14" spans="1:3" ht="13" x14ac:dyDescent="0.3">
      <c r="A14" s="36" t="s">
        <v>86</v>
      </c>
      <c r="B14" s="33" t="s">
        <v>27</v>
      </c>
      <c r="C14" s="35">
        <v>11931</v>
      </c>
    </row>
    <row r="15" spans="1:3" ht="13" x14ac:dyDescent="0.3">
      <c r="A15" s="36" t="s">
        <v>73</v>
      </c>
      <c r="B15" s="33" t="s">
        <v>28</v>
      </c>
      <c r="C15" s="35">
        <v>10504</v>
      </c>
    </row>
    <row r="16" spans="1:3" ht="13" x14ac:dyDescent="0.3">
      <c r="A16" s="36" t="s">
        <v>102</v>
      </c>
      <c r="B16" s="33" t="s">
        <v>29</v>
      </c>
      <c r="C16" s="35">
        <v>21786</v>
      </c>
    </row>
    <row r="17" spans="1:3" ht="13" x14ac:dyDescent="0.3">
      <c r="A17" s="36" t="s">
        <v>70</v>
      </c>
      <c r="B17" s="33" t="s">
        <v>30</v>
      </c>
      <c r="C17" s="35">
        <v>24120</v>
      </c>
    </row>
    <row r="18" spans="1:3" ht="13" x14ac:dyDescent="0.3">
      <c r="A18" s="36" t="s">
        <v>74</v>
      </c>
      <c r="B18" s="33" t="s">
        <v>31</v>
      </c>
      <c r="C18" s="35">
        <v>17766</v>
      </c>
    </row>
    <row r="19" spans="1:3" ht="13" x14ac:dyDescent="0.3">
      <c r="A19" s="36" t="s">
        <v>77</v>
      </c>
      <c r="B19" s="33" t="s">
        <v>32</v>
      </c>
      <c r="C19" s="35">
        <v>27621</v>
      </c>
    </row>
    <row r="20" spans="1:3" ht="13" x14ac:dyDescent="0.3">
      <c r="A20" s="36" t="s">
        <v>111</v>
      </c>
      <c r="B20" s="33" t="s">
        <v>33</v>
      </c>
      <c r="C20" s="35">
        <v>40200</v>
      </c>
    </row>
    <row r="21" spans="1:3" ht="13" x14ac:dyDescent="0.3">
      <c r="A21" s="36" t="s">
        <v>84</v>
      </c>
      <c r="B21" s="33" t="s">
        <v>34</v>
      </c>
      <c r="C21" s="35">
        <v>41756</v>
      </c>
    </row>
    <row r="22" spans="1:3" ht="13" x14ac:dyDescent="0.3">
      <c r="A22" s="36" t="s">
        <v>71</v>
      </c>
      <c r="B22" s="33" t="s">
        <v>35</v>
      </c>
      <c r="C22" s="35">
        <v>25806</v>
      </c>
    </row>
    <row r="23" spans="1:3" ht="13" x14ac:dyDescent="0.3">
      <c r="A23" s="36" t="s">
        <v>82</v>
      </c>
      <c r="B23" s="33" t="s">
        <v>36</v>
      </c>
      <c r="C23" s="35">
        <v>29955</v>
      </c>
    </row>
    <row r="24" spans="1:3" ht="13" x14ac:dyDescent="0.3">
      <c r="A24" s="36" t="s">
        <v>68</v>
      </c>
      <c r="B24" s="33" t="s">
        <v>37</v>
      </c>
      <c r="C24" s="35">
        <v>20359</v>
      </c>
    </row>
    <row r="25" spans="1:3" ht="13" x14ac:dyDescent="0.3">
      <c r="A25" s="36" t="s">
        <v>59</v>
      </c>
      <c r="B25" s="33" t="s">
        <v>38</v>
      </c>
      <c r="C25" s="35">
        <v>16599</v>
      </c>
    </row>
    <row r="26" spans="1:3" ht="13" x14ac:dyDescent="0.3">
      <c r="A26" s="36" t="s">
        <v>60</v>
      </c>
      <c r="B26" s="33" t="s">
        <v>129</v>
      </c>
      <c r="C26" s="35">
        <v>15172</v>
      </c>
    </row>
    <row r="27" spans="1:3" ht="13" x14ac:dyDescent="0.3">
      <c r="A27" s="36" t="s">
        <v>78</v>
      </c>
      <c r="B27" s="33" t="s">
        <v>39</v>
      </c>
      <c r="C27" s="35">
        <v>16469</v>
      </c>
    </row>
    <row r="28" spans="1:3" ht="13" x14ac:dyDescent="0.3">
      <c r="A28" s="36" t="s">
        <v>65</v>
      </c>
      <c r="B28" s="33" t="s">
        <v>130</v>
      </c>
      <c r="C28" s="35">
        <v>25417</v>
      </c>
    </row>
    <row r="29" spans="1:3" ht="13" x14ac:dyDescent="0.3">
      <c r="A29" s="36" t="s">
        <v>108</v>
      </c>
      <c r="B29" s="33" t="s">
        <v>131</v>
      </c>
      <c r="C29" s="35">
        <v>37347</v>
      </c>
    </row>
    <row r="30" spans="1:3" ht="13" x14ac:dyDescent="0.3">
      <c r="A30" s="36" t="s">
        <v>69</v>
      </c>
      <c r="B30" s="33" t="s">
        <v>40</v>
      </c>
      <c r="C30" s="35">
        <v>7781</v>
      </c>
    </row>
    <row r="31" spans="1:3" ht="13" x14ac:dyDescent="0.3">
      <c r="A31" s="36" t="s">
        <v>62</v>
      </c>
      <c r="B31" s="33" t="s">
        <v>41</v>
      </c>
      <c r="C31" s="35">
        <v>15432</v>
      </c>
    </row>
    <row r="32" spans="1:3" ht="13" x14ac:dyDescent="0.3">
      <c r="A32" s="36" t="s">
        <v>109</v>
      </c>
      <c r="B32" s="33" t="s">
        <v>132</v>
      </c>
      <c r="C32" s="35">
        <v>32030</v>
      </c>
    </row>
    <row r="33" spans="1:3" ht="13" x14ac:dyDescent="0.3">
      <c r="A33" s="36" t="s">
        <v>103</v>
      </c>
      <c r="B33" s="33" t="s">
        <v>133</v>
      </c>
      <c r="C33" s="35">
        <v>47980</v>
      </c>
    </row>
    <row r="34" spans="1:3" ht="13" x14ac:dyDescent="0.3">
      <c r="A34" s="36" t="s">
        <v>105</v>
      </c>
      <c r="B34" s="33" t="s">
        <v>42</v>
      </c>
      <c r="C34" s="35">
        <v>17636</v>
      </c>
    </row>
    <row r="35" spans="1:3" ht="13" x14ac:dyDescent="0.3">
      <c r="A35" s="36" t="s">
        <v>112</v>
      </c>
      <c r="B35" s="33" t="s">
        <v>134</v>
      </c>
      <c r="C35" s="35">
        <v>0</v>
      </c>
    </row>
    <row r="36" spans="1:3" ht="13" x14ac:dyDescent="0.3">
      <c r="A36" s="36" t="s">
        <v>87</v>
      </c>
      <c r="B36" s="33" t="s">
        <v>135</v>
      </c>
      <c r="C36" s="35">
        <v>6095</v>
      </c>
    </row>
    <row r="37" spans="1:3" ht="13" x14ac:dyDescent="0.3">
      <c r="A37" s="36" t="s">
        <v>116</v>
      </c>
      <c r="B37" s="33" t="s">
        <v>43</v>
      </c>
      <c r="C37" s="35">
        <v>34494</v>
      </c>
    </row>
    <row r="38" spans="1:3" ht="13" x14ac:dyDescent="0.3">
      <c r="A38" s="36" t="s">
        <v>88</v>
      </c>
      <c r="B38" s="33" t="s">
        <v>136</v>
      </c>
      <c r="C38" s="35">
        <v>5187</v>
      </c>
    </row>
    <row r="39" spans="1:3" ht="13" x14ac:dyDescent="0.3">
      <c r="A39" s="36" t="s">
        <v>61</v>
      </c>
      <c r="B39" s="33" t="s">
        <v>137</v>
      </c>
      <c r="C39" s="35">
        <v>23990</v>
      </c>
    </row>
    <row r="40" spans="1:3" ht="13" x14ac:dyDescent="0.3">
      <c r="A40" s="36" t="s">
        <v>67</v>
      </c>
      <c r="B40" s="33" t="s">
        <v>138</v>
      </c>
      <c r="C40" s="35">
        <v>24768</v>
      </c>
    </row>
    <row r="41" spans="1:3" ht="13" x14ac:dyDescent="0.3">
      <c r="A41" s="36" t="s">
        <v>106</v>
      </c>
      <c r="B41" s="33" t="s">
        <v>44</v>
      </c>
      <c r="C41" s="35">
        <v>42534</v>
      </c>
    </row>
    <row r="42" spans="1:3" ht="13" x14ac:dyDescent="0.3">
      <c r="A42" s="36" t="s">
        <v>76</v>
      </c>
      <c r="B42" s="33" t="s">
        <v>139</v>
      </c>
      <c r="C42" s="35">
        <v>20100</v>
      </c>
    </row>
    <row r="43" spans="1:3" ht="13" x14ac:dyDescent="0.3">
      <c r="A43" s="36" t="s">
        <v>118</v>
      </c>
      <c r="B43" s="33" t="s">
        <v>45</v>
      </c>
      <c r="C43" s="35">
        <v>66913</v>
      </c>
    </row>
    <row r="44" spans="1:3" ht="13" x14ac:dyDescent="0.3">
      <c r="A44" s="36" t="s">
        <v>98</v>
      </c>
      <c r="B44" s="33" t="s">
        <v>140</v>
      </c>
      <c r="C44" s="35">
        <v>260</v>
      </c>
    </row>
    <row r="45" spans="1:3" ht="13" x14ac:dyDescent="0.3">
      <c r="A45" s="36" t="s">
        <v>63</v>
      </c>
      <c r="B45" s="33" t="s">
        <v>46</v>
      </c>
      <c r="C45" s="35">
        <v>43960</v>
      </c>
    </row>
    <row r="46" spans="1:3" ht="13" x14ac:dyDescent="0.3">
      <c r="A46" s="36" t="s">
        <v>89</v>
      </c>
      <c r="B46" s="33" t="s">
        <v>47</v>
      </c>
      <c r="C46" s="35">
        <v>7003</v>
      </c>
    </row>
    <row r="47" spans="1:3" ht="13" x14ac:dyDescent="0.3">
      <c r="A47" s="36" t="s">
        <v>100</v>
      </c>
      <c r="B47" s="33" t="s">
        <v>141</v>
      </c>
      <c r="C47" s="35">
        <v>2335</v>
      </c>
    </row>
    <row r="48" spans="1:3" ht="13" x14ac:dyDescent="0.3">
      <c r="A48" s="36" t="s">
        <v>92</v>
      </c>
      <c r="B48" s="33" t="s">
        <v>48</v>
      </c>
      <c r="C48" s="35">
        <v>2594</v>
      </c>
    </row>
    <row r="49" spans="1:3" ht="13" x14ac:dyDescent="0.3">
      <c r="A49" s="36" t="s">
        <v>113</v>
      </c>
      <c r="B49" s="33" t="s">
        <v>49</v>
      </c>
      <c r="C49" s="35">
        <v>30993</v>
      </c>
    </row>
    <row r="50" spans="1:3" ht="13" x14ac:dyDescent="0.3">
      <c r="A50" s="36" t="s">
        <v>93</v>
      </c>
      <c r="B50" s="33" t="s">
        <v>50</v>
      </c>
      <c r="C50" s="35">
        <v>12190</v>
      </c>
    </row>
    <row r="51" spans="1:3" ht="13" x14ac:dyDescent="0.3">
      <c r="A51" s="36" t="s">
        <v>97</v>
      </c>
      <c r="B51" s="33" t="s">
        <v>51</v>
      </c>
      <c r="C51" s="35">
        <v>37995</v>
      </c>
    </row>
    <row r="52" spans="1:3" ht="13" x14ac:dyDescent="0.3">
      <c r="A52" s="36" t="s">
        <v>91</v>
      </c>
      <c r="B52" s="33" t="s">
        <v>52</v>
      </c>
      <c r="C52" s="35">
        <v>8689</v>
      </c>
    </row>
    <row r="53" spans="1:3" ht="13" x14ac:dyDescent="0.3">
      <c r="A53" s="36" t="s">
        <v>96</v>
      </c>
      <c r="B53" s="33" t="s">
        <v>142</v>
      </c>
      <c r="C53" s="35">
        <v>24898</v>
      </c>
    </row>
    <row r="54" spans="1:3" ht="13" x14ac:dyDescent="0.3">
      <c r="A54" s="36" t="s">
        <v>94</v>
      </c>
      <c r="B54" s="33" t="s">
        <v>53</v>
      </c>
      <c r="C54" s="35">
        <v>32160</v>
      </c>
    </row>
    <row r="55" spans="1:3" ht="13" x14ac:dyDescent="0.3">
      <c r="A55" s="36" t="s">
        <v>90</v>
      </c>
      <c r="B55" s="33" t="s">
        <v>54</v>
      </c>
      <c r="C55" s="35">
        <v>7911</v>
      </c>
    </row>
    <row r="56" spans="1:3" ht="13" x14ac:dyDescent="0.3">
      <c r="A56" s="36" t="s">
        <v>79</v>
      </c>
      <c r="B56" s="33" t="s">
        <v>55</v>
      </c>
      <c r="C56" s="35">
        <v>23861</v>
      </c>
    </row>
    <row r="57" spans="1:3" ht="13" x14ac:dyDescent="0.3">
      <c r="A57" s="36" t="s">
        <v>101</v>
      </c>
      <c r="B57" s="33" t="s">
        <v>143</v>
      </c>
      <c r="C57" s="35">
        <v>7133</v>
      </c>
    </row>
    <row r="58" spans="1:3" ht="13" x14ac:dyDescent="0.3">
      <c r="A58" s="36" t="s">
        <v>99</v>
      </c>
      <c r="B58" s="33" t="s">
        <v>144</v>
      </c>
      <c r="C58" s="35">
        <v>3761</v>
      </c>
    </row>
    <row r="59" spans="1:3" ht="13" x14ac:dyDescent="0.3">
      <c r="A59" s="36" t="s">
        <v>75</v>
      </c>
      <c r="B59" s="33" t="s">
        <v>145</v>
      </c>
      <c r="C59" s="35">
        <v>18803</v>
      </c>
    </row>
    <row r="60" spans="1:3" ht="13" x14ac:dyDescent="0.3">
      <c r="A60" s="36" t="s">
        <v>115</v>
      </c>
      <c r="B60" s="33" t="s">
        <v>146</v>
      </c>
      <c r="C60" s="35">
        <v>28788</v>
      </c>
    </row>
    <row r="61" spans="1:3" ht="13" x14ac:dyDescent="0.3">
      <c r="A61" s="36" t="s">
        <v>104</v>
      </c>
      <c r="B61" s="33" t="s">
        <v>56</v>
      </c>
      <c r="C61" s="35">
        <v>30863</v>
      </c>
    </row>
    <row r="62" spans="1:3" ht="13" x14ac:dyDescent="0.3">
      <c r="A62" s="36" t="s">
        <v>149</v>
      </c>
      <c r="B62" s="33" t="s">
        <v>126</v>
      </c>
      <c r="C62" s="35">
        <v>390</v>
      </c>
    </row>
    <row r="63" spans="1:3" ht="13" x14ac:dyDescent="0.3">
      <c r="A63" s="36" t="s">
        <v>80</v>
      </c>
      <c r="B63" s="33" t="s">
        <v>57</v>
      </c>
      <c r="C63" s="35">
        <v>30474</v>
      </c>
    </row>
    <row r="64" spans="1:3" ht="13" x14ac:dyDescent="0.3">
      <c r="A64" s="36" t="s">
        <v>72</v>
      </c>
      <c r="B64" s="33" t="s">
        <v>147</v>
      </c>
      <c r="C64" s="35">
        <v>10634</v>
      </c>
    </row>
    <row r="65" spans="1:3" ht="13" x14ac:dyDescent="0.3">
      <c r="A65" s="36" t="s">
        <v>64</v>
      </c>
      <c r="B65" s="33" t="s">
        <v>148</v>
      </c>
      <c r="C65" s="35">
        <v>49277</v>
      </c>
    </row>
    <row r="66" spans="1:3" x14ac:dyDescent="0.25">
      <c r="C66" s="35">
        <f>SUM(C4:C65)</f>
        <v>1398443</v>
      </c>
    </row>
  </sheetData>
  <sheetProtection algorithmName="SHA-512" hashValue="y8sQLIKLiaYg4ok3PLQ3hdpIwxRbJgatzbxEdqRR/2AXlIJvnVrxacw3D1LxFBuz/KRJ2lNz540oL861/5j3kw==" saltValue="1eoIqzP5S5RxYYtcGyB4JA==" spinCount="100000" sheet="1" objects="1" scenarios="1"/>
  <sortState xmlns:xlrd2="http://schemas.microsoft.com/office/spreadsheetml/2017/richdata2" ref="F4:G65">
    <sortCondition ref="F4"/>
  </sortState>
  <conditionalFormatting sqref="B33 B36 B54 B58 B28">
    <cfRule type="expression" dxfId="6" priority="5">
      <formula>#REF!="Academy"</formula>
    </cfRule>
  </conditionalFormatting>
  <conditionalFormatting sqref="B29">
    <cfRule type="expression" dxfId="5" priority="6">
      <formula>#REF!="Academy"</formula>
    </cfRule>
  </conditionalFormatting>
  <conditionalFormatting sqref="B35 B38 B60">
    <cfRule type="expression" dxfId="4" priority="7">
      <formula>#REF!="Academy"</formula>
    </cfRule>
  </conditionalFormatting>
  <conditionalFormatting sqref="B41 B4:B17">
    <cfRule type="expression" dxfId="3" priority="10">
      <formula>#REF!="Academy"</formula>
    </cfRule>
  </conditionalFormatting>
  <conditionalFormatting sqref="B40 B46:B53 B30:B32 B18:B27 B57 B61:B65">
    <cfRule type="expression" dxfId="2" priority="19">
      <formula>#REF!="Academy"</formula>
    </cfRule>
  </conditionalFormatting>
  <conditionalFormatting sqref="B55:B56 B59 B42:B45 B37 B34">
    <cfRule type="expression" dxfId="1" priority="21">
      <formula>#REF!="Academy"</formula>
    </cfRule>
  </conditionalFormatting>
  <conditionalFormatting sqref="B39">
    <cfRule type="expression" dxfId="0" priority="33">
      <formula>#REF!="Academy"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Props1.xml><?xml version="1.0" encoding="utf-8"?>
<ds:datastoreItem xmlns:ds="http://schemas.openxmlformats.org/officeDocument/2006/customXml" ds:itemID="{39EC788E-4517-4B04-86DB-CADC28955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9E3C50-FEC3-47AF-B51E-8A7E61355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D33CE-9BEA-40DD-ABB6-F8724AFC985D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2303D40-5935-46AE-A4C4-3D93DD0AF9A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DRCR Calc</vt:lpstr>
      <vt:lpstr>Data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Francis, Karen</dc:creator>
  <cp:lastModifiedBy>Kayleigh Day</cp:lastModifiedBy>
  <cp:lastPrinted>2020-01-13T11:27:10Z</cp:lastPrinted>
  <dcterms:created xsi:type="dcterms:W3CDTF">2016-03-04T14:21:03Z</dcterms:created>
  <dcterms:modified xsi:type="dcterms:W3CDTF">2022-06-13T15:13:22Z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9500</vt:r8>
  </property>
  <property fmtid="{D5CDD505-2E9C-101B-9397-08002B2CF9AE}" pid="4" name="SharedWithUsers">
    <vt:lpwstr>22;#Jennifer Hackett;#20;#Michelle Hibbert</vt:lpwstr>
  </property>
</Properties>
</file>