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kcouncil.sharepoint.com/sites/files-fin-FN16/FN16.2/LMS Handbook/Website/Website Revisions 2022-2023/School Budget Share/"/>
    </mc:Choice>
  </mc:AlternateContent>
  <xr:revisionPtr revIDLastSave="169" documentId="8_{67F9D538-51EF-4775-AC1C-D83D02B9AA19}" xr6:coauthVersionLast="47" xr6:coauthVersionMax="47" xr10:uidLastSave="{D8AD012C-F6C4-4469-97A6-80339E6DAFA6}"/>
  <workbookProtection workbookAlgorithmName="SHA-512" workbookHashValue="CyI3zPRUSGHANcQEQ/7PKwc4cICILJ62mv91+VKtAQeSLnbqFLidnEDvgNGDXQ08r6TDNR+EqmpwpRS5g6B20A==" workbookSaltValue="MF4JrvCfGNtCNOzz6dvBCQ==" workbookSpinCount="100000" lockStructure="1"/>
  <bookViews>
    <workbookView xWindow="-120" yWindow="-120" windowWidth="29040" windowHeight="15840" firstSheet="2" activeTab="2" xr2:uid="{00000000-000D-0000-FFFF-FFFF00000000}"/>
  </bookViews>
  <sheets>
    <sheet name="Annex B4 22-23" sheetId="1" state="hidden" r:id="rId1"/>
    <sheet name="2022-23" sheetId="2" state="hidden" r:id="rId2"/>
    <sheet name="2023-24" sheetId="4" r:id="rId3"/>
    <sheet name="Annex B4 23-24" sheetId="5" state="hidden" r:id="rId4"/>
    <sheet name="Sheet2" sheetId="3" state="hidden" r:id="rId5"/>
  </sheets>
  <definedNames>
    <definedName name="_xlnm.Print_Area" localSheetId="1">'2022-23'!$A$1:$F$15</definedName>
    <definedName name="_xlnm.Print_Area" localSheetId="0">'Annex B4 22-23'!$C$2:$R$30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5" l="1"/>
  <c r="F32" i="5"/>
  <c r="V31" i="5"/>
  <c r="V32" i="5" s="1"/>
  <c r="P31" i="5"/>
  <c r="H31" i="5"/>
  <c r="M29" i="5"/>
  <c r="M32" i="5" s="1"/>
  <c r="L29" i="5"/>
  <c r="L32" i="5" s="1"/>
  <c r="K29" i="5"/>
  <c r="K32" i="5" s="1"/>
  <c r="J29" i="5"/>
  <c r="J32" i="5" s="1"/>
  <c r="I29" i="5"/>
  <c r="I32" i="5" s="1"/>
  <c r="G29" i="5"/>
  <c r="G32" i="5" s="1"/>
  <c r="F29" i="5"/>
  <c r="E29" i="5"/>
  <c r="E32" i="5" s="1"/>
  <c r="P27" i="5"/>
  <c r="D27" i="5"/>
  <c r="H27" i="5" s="1"/>
  <c r="Q27" i="5" s="1"/>
  <c r="P26" i="5"/>
  <c r="D26" i="5"/>
  <c r="H26" i="5" s="1"/>
  <c r="P25" i="5"/>
  <c r="D25" i="5"/>
  <c r="H25" i="5" s="1"/>
  <c r="Q25" i="5" s="1"/>
  <c r="P24" i="5"/>
  <c r="D24" i="5"/>
  <c r="H24" i="5" s="1"/>
  <c r="P23" i="5"/>
  <c r="C23" i="5"/>
  <c r="D23" i="5" s="1"/>
  <c r="H23" i="5" s="1"/>
  <c r="Q23" i="5" s="1"/>
  <c r="H22" i="5"/>
  <c r="H21" i="5"/>
  <c r="N20" i="5"/>
  <c r="N29" i="5" s="1"/>
  <c r="N32" i="5" s="1"/>
  <c r="D20" i="5"/>
  <c r="H20" i="5" s="1"/>
  <c r="P19" i="5"/>
  <c r="C19" i="5"/>
  <c r="D19" i="5" s="1"/>
  <c r="H19" i="5" s="1"/>
  <c r="Q19" i="5" s="1"/>
  <c r="P18" i="5"/>
  <c r="D18" i="5"/>
  <c r="H18" i="5" s="1"/>
  <c r="Q18" i="5" s="1"/>
  <c r="H17" i="5"/>
  <c r="H16" i="5"/>
  <c r="O15" i="5"/>
  <c r="P15" i="5" s="1"/>
  <c r="Q15" i="5" s="1"/>
  <c r="D15" i="5"/>
  <c r="P14" i="5"/>
  <c r="D14" i="5"/>
  <c r="H14" i="5" s="1"/>
  <c r="P13" i="5"/>
  <c r="D13" i="5"/>
  <c r="H13" i="5" s="1"/>
  <c r="Q13" i="5" s="1"/>
  <c r="P12" i="5"/>
  <c r="D12" i="5"/>
  <c r="H12" i="5" s="1"/>
  <c r="P11" i="5"/>
  <c r="D11" i="5"/>
  <c r="H11" i="5" s="1"/>
  <c r="Q11" i="5" s="1"/>
  <c r="P10" i="5"/>
  <c r="D10" i="5"/>
  <c r="H10" i="5" s="1"/>
  <c r="P9" i="5"/>
  <c r="D9" i="5"/>
  <c r="H9" i="5" s="1"/>
  <c r="Q9" i="5" s="1"/>
  <c r="P8" i="5"/>
  <c r="D8" i="5"/>
  <c r="H8" i="5" s="1"/>
  <c r="P7" i="5"/>
  <c r="D7" i="5"/>
  <c r="H7" i="5" s="1"/>
  <c r="Q7" i="5" s="1"/>
  <c r="P6" i="5"/>
  <c r="D6" i="5"/>
  <c r="O20" i="5" l="1"/>
  <c r="Q31" i="5"/>
  <c r="Q8" i="5"/>
  <c r="Q10" i="5"/>
  <c r="Q12" i="5"/>
  <c r="Q14" i="5"/>
  <c r="Q24" i="5"/>
  <c r="Q26" i="5"/>
  <c r="C29" i="5"/>
  <c r="C32" i="5" s="1"/>
  <c r="D29" i="5"/>
  <c r="D32" i="5" s="1"/>
  <c r="H6" i="5"/>
  <c r="P20" i="5" l="1"/>
  <c r="O29" i="5"/>
  <c r="O32" i="5" s="1"/>
  <c r="P32" i="5" s="1"/>
  <c r="Q32" i="5" s="1"/>
  <c r="Q6" i="5"/>
  <c r="H29" i="5"/>
  <c r="H32" i="5" s="1"/>
  <c r="P29" i="5" l="1"/>
  <c r="Q20" i="5"/>
  <c r="Q29" i="5" s="1"/>
  <c r="F3" i="4"/>
  <c r="P14" i="1"/>
  <c r="Q14" i="1" s="1"/>
  <c r="P23" i="1"/>
  <c r="Q23" i="1"/>
  <c r="P22" i="1"/>
  <c r="H23" i="1"/>
  <c r="H22" i="1"/>
  <c r="Q22" i="1" s="1"/>
  <c r="F10" i="4" l="1"/>
  <c r="F12" i="4"/>
  <c r="F11" i="4"/>
  <c r="F7" i="4"/>
  <c r="F6" i="4"/>
  <c r="N28" i="1"/>
  <c r="M28" i="1"/>
  <c r="L28" i="1"/>
  <c r="K28" i="1"/>
  <c r="J28" i="1"/>
  <c r="I28" i="1"/>
  <c r="G28" i="1"/>
  <c r="F28" i="1"/>
  <c r="P25" i="1"/>
  <c r="E28" i="1"/>
  <c r="H25" i="1"/>
  <c r="Q25" i="1" s="1"/>
  <c r="P24" i="1"/>
  <c r="H24" i="1"/>
  <c r="P26" i="1"/>
  <c r="C28" i="1"/>
  <c r="H21" i="1"/>
  <c r="H20" i="1"/>
  <c r="O28" i="1"/>
  <c r="H19" i="1"/>
  <c r="P18" i="1"/>
  <c r="H18" i="1"/>
  <c r="P17" i="1"/>
  <c r="H17" i="1"/>
  <c r="H16" i="1"/>
  <c r="H15" i="1"/>
  <c r="P13" i="1"/>
  <c r="H13" i="1"/>
  <c r="P12" i="1"/>
  <c r="H12" i="1"/>
  <c r="P11" i="1"/>
  <c r="H11" i="1"/>
  <c r="P10" i="1"/>
  <c r="H10" i="1"/>
  <c r="P9" i="1"/>
  <c r="H9" i="1"/>
  <c r="P8" i="1"/>
  <c r="H8" i="1"/>
  <c r="P7" i="1"/>
  <c r="H7" i="1"/>
  <c r="P6" i="1"/>
  <c r="H6" i="1"/>
  <c r="F14" i="4" l="1"/>
  <c r="Q7" i="1"/>
  <c r="Q9" i="1"/>
  <c r="Q10" i="1"/>
  <c r="Q11" i="1"/>
  <c r="Q12" i="1"/>
  <c r="Q13" i="1"/>
  <c r="Q17" i="1"/>
  <c r="Q18" i="1"/>
  <c r="Q8" i="1"/>
  <c r="H26" i="1"/>
  <c r="Q26" i="1" s="1"/>
  <c r="Q24" i="1"/>
  <c r="Q6" i="1"/>
  <c r="D28" i="1"/>
  <c r="P19" i="1"/>
  <c r="Q19" i="1" s="1"/>
  <c r="H28" i="1" l="1"/>
  <c r="Q28" i="1"/>
  <c r="P28" i="1"/>
  <c r="F3" i="2" l="1"/>
  <c r="F6" i="2" l="1"/>
  <c r="F12" i="2"/>
  <c r="F10" i="2"/>
  <c r="F7" i="2"/>
  <c r="F11" i="2"/>
  <c r="F14" i="2" l="1"/>
</calcChain>
</file>

<file path=xl/sharedStrings.xml><?xml version="1.0" encoding="utf-8"?>
<sst xmlns="http://schemas.openxmlformats.org/spreadsheetml/2006/main" count="285" uniqueCount="197">
  <si>
    <t>Growth Summary 2021/22</t>
  </si>
  <si>
    <t>2021/22 Growth Funded via Formula</t>
  </si>
  <si>
    <t>2021/22 Growth Fund Allocations</t>
  </si>
  <si>
    <t>Total</t>
  </si>
  <si>
    <t>Growth Places Sept 2021</t>
  </si>
  <si>
    <t>Cost via Formula 2021/22 *</t>
  </si>
  <si>
    <t>Funded Places Sept 20</t>
  </si>
  <si>
    <t>Protected Vacant Places (2nd Year New Schools only)</t>
  </si>
  <si>
    <t>2nd Year Growth Protection (New Schools only)</t>
  </si>
  <si>
    <t>Cost of Growth Funded via the Formula</t>
  </si>
  <si>
    <t>Initial New School Allowance</t>
  </si>
  <si>
    <t>Revenue Set Up Allowance**</t>
  </si>
  <si>
    <t>Number of Funded Places Sept 20</t>
  </si>
  <si>
    <t>Number of Protected Vacant Places (2nd Year)</t>
  </si>
  <si>
    <t>2nd Year Growth Protection</t>
  </si>
  <si>
    <t>Number of In-Year Places (Sept 21)</t>
  </si>
  <si>
    <t>In-Year Places</t>
  </si>
  <si>
    <t>Cost of Growth Fund allocations</t>
  </si>
  <si>
    <t>Total Cost of Funding Growth</t>
  </si>
  <si>
    <t>A</t>
  </si>
  <si>
    <t>B</t>
  </si>
  <si>
    <t>C</t>
  </si>
  <si>
    <t>D</t>
  </si>
  <si>
    <t>E</t>
  </si>
  <si>
    <t>F = B+E</t>
  </si>
  <si>
    <t>G</t>
  </si>
  <si>
    <t>H</t>
  </si>
  <si>
    <t>I</t>
  </si>
  <si>
    <t>J</t>
  </si>
  <si>
    <t>K</t>
  </si>
  <si>
    <t>L</t>
  </si>
  <si>
    <t>M</t>
  </si>
  <si>
    <t>N = G+H+K+M</t>
  </si>
  <si>
    <t>O = F+N</t>
  </si>
  <si>
    <t>School Name</t>
  </si>
  <si>
    <t>£</t>
  </si>
  <si>
    <t>Primary Schools</t>
  </si>
  <si>
    <t>Brooklands Farm Primary (Countess Way)</t>
  </si>
  <si>
    <t>0</t>
  </si>
  <si>
    <t>Fairfields Primary</t>
  </si>
  <si>
    <t>Hanslope</t>
  </si>
  <si>
    <t>Haversham</t>
  </si>
  <si>
    <t>New Bradwell</t>
  </si>
  <si>
    <t>Newton Leys Primary</t>
  </si>
  <si>
    <t>St Marys Wavendon (Eagle Farm South)</t>
  </si>
  <si>
    <t>Whitehouse Primary</t>
  </si>
  <si>
    <t>Currently Unallocated Primary Places</t>
  </si>
  <si>
    <t>Secondary Schools</t>
  </si>
  <si>
    <t>Walton High (Brooklands Campus)</t>
  </si>
  <si>
    <t>Watling Academy</t>
  </si>
  <si>
    <t>Currently Unallocated Secondary Places</t>
  </si>
  <si>
    <t xml:space="preserve">All Through (Primary/Secondary) Schools </t>
  </si>
  <si>
    <t>8260123a</t>
  </si>
  <si>
    <t>Glebe Farm Primary</t>
  </si>
  <si>
    <t>8260123b</t>
  </si>
  <si>
    <t>Glebe Farm Secondary</t>
  </si>
  <si>
    <t>8264004a</t>
  </si>
  <si>
    <t>Kents Hill Park Primary</t>
  </si>
  <si>
    <t>8264004b</t>
  </si>
  <si>
    <t>Kents Hill Park Secondary</t>
  </si>
  <si>
    <t>Oakgrove Primary</t>
  </si>
  <si>
    <t>Growth Funding 2022/23</t>
  </si>
  <si>
    <t>Select school from list</t>
  </si>
  <si>
    <t>Funded via an adjustment to the School Budget Share</t>
  </si>
  <si>
    <t>Number of Growth Places from Sept 2021 (7/12 added to Oct 2021 census)</t>
  </si>
  <si>
    <t>Number of Growth Protection Places - New &amp; Growing Schools</t>
  </si>
  <si>
    <t xml:space="preserve">Funded via the growth fund </t>
  </si>
  <si>
    <t>Revenue Set Up Allowance</t>
  </si>
  <si>
    <t>Abbeys Primary School</t>
  </si>
  <si>
    <t>Ashbrook School</t>
  </si>
  <si>
    <t>Barleyhurst Park Primary</t>
  </si>
  <si>
    <t>Bishop Parker Catholic School</t>
  </si>
  <si>
    <t>Bow Brickhill CofE VA Primary School</t>
  </si>
  <si>
    <t>Bradwell Village School</t>
  </si>
  <si>
    <t>Brooklands Farm Primary School</t>
  </si>
  <si>
    <t>Brooksward School</t>
  </si>
  <si>
    <t>Broughton Fields Primary School</t>
  </si>
  <si>
    <t>Bushfield School</t>
  </si>
  <si>
    <t>Caroline Haslett Primary School</t>
  </si>
  <si>
    <t>Castlethorpe First School</t>
  </si>
  <si>
    <t>Cedars Primary School</t>
  </si>
  <si>
    <t>Charles Warren Academy</t>
  </si>
  <si>
    <t>Chestnuts Primary School</t>
  </si>
  <si>
    <t>Christ the Sower Ecumenical Primary School</t>
  </si>
  <si>
    <t>Cold Harbour Church of England School</t>
  </si>
  <si>
    <t>Denbigh School</t>
  </si>
  <si>
    <t>Downs Barn School</t>
  </si>
  <si>
    <t>Drayton Park School</t>
  </si>
  <si>
    <t>Emerson Valley School</t>
  </si>
  <si>
    <t>Fairfields Primary School</t>
  </si>
  <si>
    <t>Falconhurst School</t>
  </si>
  <si>
    <t>Germander Park School</t>
  </si>
  <si>
    <t>Giffard Park Primary School</t>
  </si>
  <si>
    <t>Giles Brook Primary School</t>
  </si>
  <si>
    <t>Glastonbury Thorn School</t>
  </si>
  <si>
    <t>Glebe Farm all-through school - Primary</t>
  </si>
  <si>
    <t>Glebe Farm all-through school - Secondary</t>
  </si>
  <si>
    <t>Great Linford Primary School</t>
  </si>
  <si>
    <t>Green Park School</t>
  </si>
  <si>
    <t>Greenleys First School</t>
  </si>
  <si>
    <t>Greenleys Junior School</t>
  </si>
  <si>
    <t>Hanslope Primary School</t>
  </si>
  <si>
    <t>Haversham Village School</t>
  </si>
  <si>
    <t>Heelands School</t>
  </si>
  <si>
    <t>Heronsgate School</t>
  </si>
  <si>
    <t>Heronshaw School</t>
  </si>
  <si>
    <t>Holmwood School</t>
  </si>
  <si>
    <t>Holne Chase Primary School</t>
  </si>
  <si>
    <t>Howe Park School</t>
  </si>
  <si>
    <t>Jubilee Wood Primary School</t>
  </si>
  <si>
    <t>Kents Hill Park all-through school - Primary</t>
  </si>
  <si>
    <t>Kents Hill Park all-through school - Secondary</t>
  </si>
  <si>
    <t>Kents Hill School</t>
  </si>
  <si>
    <t>Knowles Primary School</t>
  </si>
  <si>
    <t>Langland Community School</t>
  </si>
  <si>
    <t>Lavendon School</t>
  </si>
  <si>
    <t>Long Meadow School</t>
  </si>
  <si>
    <t>Lord Grey Academy</t>
  </si>
  <si>
    <t>Loughton Manor First School</t>
  </si>
  <si>
    <t>Loughton School</t>
  </si>
  <si>
    <t>Merebrook Infant School</t>
  </si>
  <si>
    <t>Middleton Primary School</t>
  </si>
  <si>
    <t>Monkston Primary School</t>
  </si>
  <si>
    <t>Moorland Primary School</t>
  </si>
  <si>
    <t>New Bradwell Primary School</t>
  </si>
  <si>
    <t>New Chapter Primary School</t>
  </si>
  <si>
    <t>Newton Blossomville Church of England School</t>
  </si>
  <si>
    <t>Newton Leys Primary School</t>
  </si>
  <si>
    <t>North Crawley CofE School</t>
  </si>
  <si>
    <t>Oakgrove School</t>
  </si>
  <si>
    <t>Oldbrook First School</t>
  </si>
  <si>
    <t>Olney Infant Academy</t>
  </si>
  <si>
    <t>Olney Middle School</t>
  </si>
  <si>
    <t>Orchard Academy</t>
  </si>
  <si>
    <t>Ousedale School</t>
  </si>
  <si>
    <t>Oxley Park Academy</t>
  </si>
  <si>
    <t>Pepper Hill School</t>
  </si>
  <si>
    <t>Portfields Primary School</t>
  </si>
  <si>
    <t>Priory Common School</t>
  </si>
  <si>
    <t>Priory Rise School</t>
  </si>
  <si>
    <t>Rickley Park Primary School</t>
  </si>
  <si>
    <t>Russell Street School</t>
  </si>
  <si>
    <t>Shenley Brook End School</t>
  </si>
  <si>
    <t>Shepherdswell Academy</t>
  </si>
  <si>
    <t>Sherington Church of England School</t>
  </si>
  <si>
    <t>Sir Herbert Leon Academy</t>
  </si>
  <si>
    <t>Southwood School</t>
  </si>
  <si>
    <t>St Andrew's CofE Infant School</t>
  </si>
  <si>
    <t>St Bernadette's Catholic Primary School</t>
  </si>
  <si>
    <t>St Mary and St Giles Church of England School</t>
  </si>
  <si>
    <t>St Mary Magdalene Catholic Primary School</t>
  </si>
  <si>
    <t>St Mary's Wavendon CofE Primary</t>
  </si>
  <si>
    <t>St Monica's Catholic Primary School</t>
  </si>
  <si>
    <t>St Paul's Catholic School</t>
  </si>
  <si>
    <t>St Thomas Aquinas Catholic Primary School</t>
  </si>
  <si>
    <t>Stanton School</t>
  </si>
  <si>
    <t>Stantonbury International</t>
  </si>
  <si>
    <t>Stoke Goldington Church of England School</t>
  </si>
  <si>
    <t>Summerfield School</t>
  </si>
  <si>
    <t>The Hazeley Academy</t>
  </si>
  <si>
    <t>The Milton Keynes Academy</t>
  </si>
  <si>
    <t>The Premier Academy</t>
  </si>
  <si>
    <t>The Radcliffe School</t>
  </si>
  <si>
    <t>The Willows School and Early Years Centre</t>
  </si>
  <si>
    <t>Tickford Park Primary School</t>
  </si>
  <si>
    <t>Two Mile Ash School</t>
  </si>
  <si>
    <t>Walton High</t>
  </si>
  <si>
    <t>Water Hall Primary School</t>
  </si>
  <si>
    <t>Wavendon Gate School</t>
  </si>
  <si>
    <t>Whitehouse Primary School</t>
  </si>
  <si>
    <t>Willen Primary School</t>
  </si>
  <si>
    <t>Wood End Infant &amp; Pre-School</t>
  </si>
  <si>
    <t>Wyvern School</t>
  </si>
  <si>
    <t>Growth Funding 2023/24</t>
  </si>
  <si>
    <t>Growth Summary 2023/24</t>
  </si>
  <si>
    <t>Growth Funded via Formula</t>
  </si>
  <si>
    <t>Growth Fund Allocations</t>
  </si>
  <si>
    <t>Growth Places Sept 23</t>
  </si>
  <si>
    <t>Cost via Formula 23/24 *</t>
  </si>
  <si>
    <t>Funded Places Sept 22</t>
  </si>
  <si>
    <t>Initial New School Allowance**</t>
  </si>
  <si>
    <t>Revenue Set Up Allowance***</t>
  </si>
  <si>
    <t>Number of Funded Places Sept 22</t>
  </si>
  <si>
    <t>Number of In-Year Places Sept 23</t>
  </si>
  <si>
    <t>Watling Primary</t>
  </si>
  <si>
    <t>Reduced secondary contingency by 30 and added to Watling Academy</t>
  </si>
  <si>
    <t>2022/23 Growth Payments</t>
  </si>
  <si>
    <t>Change (Decrease) / Increase</t>
  </si>
  <si>
    <t>Increase for extra 30 places at Glebe Farm</t>
  </si>
  <si>
    <t>* Average per pupil funding rates used, (£4,301 primary and £6,191 secondary)</t>
  </si>
  <si>
    <t>* Funding through the formula is intended to be indicative only as rates will vary school by school</t>
  </si>
  <si>
    <t>** To be update when 2023/24 rate is confirmed</t>
  </si>
  <si>
    <t>*** Revenue set up allowance will only be paid to schemes that were agreed under the 2019/20 (or earlier) growth funding criteria, any schemes after that date are not subject to receive revenue set up allowance</t>
  </si>
  <si>
    <t>Primary</t>
  </si>
  <si>
    <t>Updated from 2023/24 averages</t>
  </si>
  <si>
    <t>Secondary</t>
  </si>
  <si>
    <t>Number of Growth Places from Sept 2023 (7/12 added to Oct 2022 census)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</si>
</sst>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£&quot;#,##0;\-&quot;£&quot;#,##0"/>
    <numFmt numFmtId="43" formatCode="_-* #,##0.00_-;\-* #,##0.00_-;_-* &quot;-&quot;??_-;_-@_-"/>
    <numFmt numFmtId="164" formatCode="#,##0;\(#,##0\)"/>
    <numFmt numFmtId="165" formatCode="#,##0.0"/>
    <numFmt numFmtId="166" formatCode="_-* #,##0_-;\-* #,##0_-;_-* &quot;-&quot;??_-;_-@_-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14">
    <xf numFmtId="0" fontId="0" fillId="0" borderId="0" xfId="0"/>
    <xf numFmtId="0" fontId="0" fillId="4" borderId="0" xfId="0" applyFill="1"/>
    <xf numFmtId="0" fontId="0" fillId="5" borderId="0" xfId="0" applyFill="1"/>
    <xf numFmtId="0" fontId="2" fillId="0" borderId="0" xfId="0" applyFont="1"/>
    <xf numFmtId="5" fontId="0" fillId="0" borderId="0" xfId="0" applyNumberFormat="1"/>
    <xf numFmtId="164" fontId="7" fillId="2" borderId="4" xfId="0" applyNumberFormat="1" applyFont="1" applyFill="1" applyBorder="1" applyAlignment="1">
      <alignment vertical="center"/>
    </xf>
    <xf numFmtId="164" fontId="7" fillId="2" borderId="4" xfId="1" quotePrefix="1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4" fontId="9" fillId="2" borderId="4" xfId="0" applyNumberFormat="1" applyFont="1" applyFill="1" applyBorder="1"/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9" fillId="2" borderId="8" xfId="0" applyNumberFormat="1" applyFont="1" applyFill="1" applyBorder="1"/>
    <xf numFmtId="164" fontId="7" fillId="2" borderId="0" xfId="0" applyNumberFormat="1" applyFont="1" applyFill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vertical="center"/>
    </xf>
    <xf numFmtId="164" fontId="7" fillId="2" borderId="19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164" fontId="7" fillId="2" borderId="19" xfId="0" applyNumberFormat="1" applyFont="1" applyFill="1" applyBorder="1" applyAlignment="1">
      <alignment horizontal="center" wrapText="1"/>
    </xf>
    <xf numFmtId="164" fontId="7" fillId="2" borderId="21" xfId="0" applyNumberFormat="1" applyFont="1" applyFill="1" applyBorder="1" applyAlignment="1">
      <alignment horizontal="center" wrapText="1"/>
    </xf>
    <xf numFmtId="164" fontId="7" fillId="2" borderId="8" xfId="0" applyNumberFormat="1" applyFont="1" applyFill="1" applyBorder="1" applyAlignment="1">
      <alignment horizontal="center" wrapText="1"/>
    </xf>
    <xf numFmtId="164" fontId="7" fillId="2" borderId="0" xfId="0" applyNumberFormat="1" applyFont="1" applyFill="1" applyAlignment="1">
      <alignment horizontal="center" wrapText="1"/>
    </xf>
    <xf numFmtId="164" fontId="7" fillId="2" borderId="13" xfId="0" applyNumberFormat="1" applyFont="1" applyFill="1" applyBorder="1" applyAlignment="1">
      <alignment horizontal="center" wrapText="1"/>
    </xf>
    <xf numFmtId="164" fontId="8" fillId="0" borderId="18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164" fontId="9" fillId="0" borderId="17" xfId="0" applyNumberFormat="1" applyFont="1" applyBorder="1"/>
    <xf numFmtId="164" fontId="9" fillId="0" borderId="15" xfId="0" applyNumberFormat="1" applyFont="1" applyBorder="1"/>
    <xf numFmtId="164" fontId="9" fillId="0" borderId="16" xfId="0" applyNumberFormat="1" applyFont="1" applyBorder="1"/>
    <xf numFmtId="164" fontId="9" fillId="3" borderId="18" xfId="0" applyNumberFormat="1" applyFont="1" applyFill="1" applyBorder="1"/>
    <xf numFmtId="164" fontId="9" fillId="2" borderId="18" xfId="1" applyNumberFormat="1" applyFont="1" applyFill="1" applyBorder="1"/>
    <xf numFmtId="164" fontId="9" fillId="0" borderId="18" xfId="0" applyNumberFormat="1" applyFont="1" applyBorder="1"/>
    <xf numFmtId="164" fontId="9" fillId="0" borderId="15" xfId="1" applyNumberFormat="1" applyFont="1" applyFill="1" applyBorder="1"/>
    <xf numFmtId="164" fontId="9" fillId="0" borderId="16" xfId="1" applyNumberFormat="1" applyFont="1" applyFill="1" applyBorder="1"/>
    <xf numFmtId="164" fontId="9" fillId="3" borderId="18" xfId="1" applyNumberFormat="1" applyFont="1" applyFill="1" applyBorder="1"/>
    <xf numFmtId="164" fontId="9" fillId="0" borderId="17" xfId="1" applyNumberFormat="1" applyFont="1" applyBorder="1"/>
    <xf numFmtId="164" fontId="9" fillId="0" borderId="19" xfId="1" applyNumberFormat="1" applyFont="1" applyFill="1" applyBorder="1" applyAlignment="1">
      <alignment horizontal="right" vertical="center"/>
    </xf>
    <xf numFmtId="164" fontId="8" fillId="0" borderId="18" xfId="0" applyNumberFormat="1" applyFont="1" applyBorder="1"/>
    <xf numFmtId="43" fontId="9" fillId="0" borderId="15" xfId="1" applyFont="1" applyFill="1" applyBorder="1"/>
    <xf numFmtId="43" fontId="9" fillId="0" borderId="16" xfId="1" applyFont="1" applyFill="1" applyBorder="1"/>
    <xf numFmtId="164" fontId="10" fillId="0" borderId="15" xfId="1" applyNumberFormat="1" applyFont="1" applyFill="1" applyBorder="1"/>
    <xf numFmtId="165" fontId="9" fillId="0" borderId="15" xfId="1" applyNumberFormat="1" applyFont="1" applyFill="1" applyBorder="1"/>
    <xf numFmtId="164" fontId="9" fillId="0" borderId="15" xfId="1" applyNumberFormat="1" applyFont="1" applyBorder="1"/>
    <xf numFmtId="164" fontId="9" fillId="0" borderId="16" xfId="1" applyNumberFormat="1" applyFont="1" applyBorder="1"/>
    <xf numFmtId="164" fontId="7" fillId="2" borderId="10" xfId="0" applyNumberFormat="1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6" fontId="7" fillId="2" borderId="9" xfId="1" applyNumberFormat="1" applyFont="1" applyFill="1" applyBorder="1"/>
    <xf numFmtId="164" fontId="7" fillId="2" borderId="14" xfId="1" applyNumberFormat="1" applyFont="1" applyFill="1" applyBorder="1"/>
    <xf numFmtId="164" fontId="7" fillId="0" borderId="0" xfId="0" applyNumberFormat="1" applyFont="1"/>
    <xf numFmtId="164" fontId="7" fillId="0" borderId="0" xfId="1" applyNumberFormat="1" applyFont="1" applyFill="1" applyBorder="1"/>
    <xf numFmtId="43" fontId="7" fillId="0" borderId="0" xfId="1" applyFont="1" applyFill="1" applyBorder="1"/>
    <xf numFmtId="164" fontId="10" fillId="0" borderId="0" xfId="0" applyNumberFormat="1" applyFont="1" applyAlignment="1">
      <alignment vertical="top" wrapText="1"/>
    </xf>
    <xf numFmtId="164" fontId="10" fillId="0" borderId="0" xfId="1" applyNumberFormat="1" applyFont="1" applyFill="1" applyBorder="1" applyAlignment="1">
      <alignment vertical="center" wrapText="1"/>
    </xf>
    <xf numFmtId="164" fontId="9" fillId="0" borderId="0" xfId="1" applyNumberFormat="1" applyFont="1" applyFill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164" fontId="11" fillId="0" borderId="0" xfId="1" applyNumberFormat="1" applyFont="1" applyAlignment="1">
      <alignment horizontal="center"/>
    </xf>
    <xf numFmtId="0" fontId="0" fillId="7" borderId="23" xfId="0" applyFill="1" applyBorder="1"/>
    <xf numFmtId="0" fontId="0" fillId="7" borderId="6" xfId="0" applyFill="1" applyBorder="1"/>
    <xf numFmtId="0" fontId="0" fillId="7" borderId="5" xfId="0" applyFill="1" applyBorder="1"/>
    <xf numFmtId="0" fontId="6" fillId="7" borderId="24" xfId="0" applyFont="1" applyFill="1" applyBorder="1"/>
    <xf numFmtId="0" fontId="0" fillId="7" borderId="0" xfId="0" applyFill="1"/>
    <xf numFmtId="0" fontId="0" fillId="7" borderId="7" xfId="0" applyFill="1" applyBorder="1"/>
    <xf numFmtId="0" fontId="0" fillId="7" borderId="24" xfId="0" applyFill="1" applyBorder="1"/>
    <xf numFmtId="0" fontId="6" fillId="8" borderId="24" xfId="0" applyFont="1" applyFill="1" applyBorder="1"/>
    <xf numFmtId="0" fontId="0" fillId="8" borderId="0" xfId="0" applyFill="1"/>
    <xf numFmtId="0" fontId="0" fillId="8" borderId="7" xfId="0" applyFill="1" applyBorder="1"/>
    <xf numFmtId="0" fontId="0" fillId="8" borderId="24" xfId="0" applyFill="1" applyBorder="1"/>
    <xf numFmtId="5" fontId="0" fillId="8" borderId="7" xfId="0" applyNumberFormat="1" applyFill="1" applyBorder="1"/>
    <xf numFmtId="5" fontId="0" fillId="8" borderId="25" xfId="0" applyNumberFormat="1" applyFill="1" applyBorder="1"/>
    <xf numFmtId="0" fontId="0" fillId="8" borderId="26" xfId="0" applyFill="1" applyBorder="1"/>
    <xf numFmtId="0" fontId="0" fillId="8" borderId="27" xfId="0" applyFill="1" applyBorder="1"/>
    <xf numFmtId="5" fontId="0" fillId="8" borderId="28" xfId="0" applyNumberFormat="1" applyFill="1" applyBorder="1"/>
    <xf numFmtId="0" fontId="5" fillId="9" borderId="22" xfId="2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3" fillId="6" borderId="1" xfId="2" applyFont="1" applyFill="1" applyBorder="1" applyAlignment="1" applyProtection="1">
      <alignment horizontal="center" vertical="center"/>
      <protection locked="0"/>
    </xf>
    <xf numFmtId="0" fontId="3" fillId="6" borderId="2" xfId="2" applyFont="1" applyFill="1" applyBorder="1" applyAlignment="1" applyProtection="1">
      <alignment horizontal="center" vertical="center"/>
      <protection locked="0"/>
    </xf>
    <xf numFmtId="0" fontId="3" fillId="6" borderId="3" xfId="2" applyFont="1" applyFill="1" applyBorder="1" applyAlignment="1" applyProtection="1">
      <alignment horizontal="center" vertical="center"/>
      <protection locked="0"/>
    </xf>
    <xf numFmtId="164" fontId="9" fillId="0" borderId="17" xfId="1" applyNumberFormat="1" applyFont="1" applyFill="1" applyBorder="1"/>
    <xf numFmtId="164" fontId="9" fillId="0" borderId="15" xfId="1" quotePrefix="1" applyNumberFormat="1" applyFont="1" applyFill="1" applyBorder="1" applyAlignment="1">
      <alignment horizontal="right"/>
    </xf>
    <xf numFmtId="164" fontId="9" fillId="10" borderId="17" xfId="1" applyNumberFormat="1" applyFont="1" applyFill="1" applyBorder="1"/>
    <xf numFmtId="164" fontId="9" fillId="0" borderId="29" xfId="0" applyNumberFormat="1" applyFont="1" applyBorder="1"/>
    <xf numFmtId="164" fontId="9" fillId="0" borderId="30" xfId="0" applyNumberFormat="1" applyFont="1" applyBorder="1"/>
    <xf numFmtId="164" fontId="9" fillId="0" borderId="31" xfId="1" applyNumberFormat="1" applyFont="1" applyFill="1" applyBorder="1"/>
    <xf numFmtId="164" fontId="9" fillId="0" borderId="32" xfId="1" applyNumberFormat="1" applyFont="1" applyFill="1" applyBorder="1"/>
    <xf numFmtId="164" fontId="9" fillId="3" borderId="29" xfId="1" applyNumberFormat="1" applyFont="1" applyFill="1" applyBorder="1"/>
    <xf numFmtId="164" fontId="9" fillId="0" borderId="30" xfId="1" applyNumberFormat="1" applyFont="1" applyBorder="1"/>
    <xf numFmtId="164" fontId="9" fillId="2" borderId="29" xfId="1" applyNumberFormat="1" applyFont="1" applyFill="1" applyBorder="1"/>
    <xf numFmtId="164" fontId="9" fillId="0" borderId="10" xfId="0" applyNumberFormat="1" applyFont="1" applyBorder="1"/>
    <xf numFmtId="164" fontId="9" fillId="0" borderId="11" xfId="0" applyNumberFormat="1" applyFont="1" applyBorder="1"/>
    <xf numFmtId="164" fontId="9" fillId="0" borderId="14" xfId="1" applyNumberFormat="1" applyFont="1" applyFill="1" applyBorder="1"/>
    <xf numFmtId="164" fontId="9" fillId="3" borderId="10" xfId="1" applyNumberFormat="1" applyFont="1" applyFill="1" applyBorder="1"/>
    <xf numFmtId="164" fontId="9" fillId="0" borderId="11" xfId="1" applyNumberFormat="1" applyFont="1" applyBorder="1"/>
    <xf numFmtId="43" fontId="9" fillId="0" borderId="14" xfId="1" applyFont="1" applyFill="1" applyBorder="1"/>
    <xf numFmtId="164" fontId="9" fillId="2" borderId="10" xfId="1" applyNumberFormat="1" applyFont="1" applyFill="1" applyBorder="1"/>
    <xf numFmtId="164" fontId="9" fillId="0" borderId="0" xfId="1" applyNumberFormat="1" applyFont="1" applyFill="1"/>
    <xf numFmtId="164" fontId="9" fillId="10" borderId="0" xfId="1" applyNumberFormat="1" applyFont="1" applyFill="1" applyBorder="1"/>
    <xf numFmtId="164" fontId="7" fillId="0" borderId="0" xfId="1" quotePrefix="1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 applyProtection="1">
      <alignment horizontal="center" vertical="center"/>
      <protection locked="0"/>
    </xf>
    <xf numFmtId="0" fontId="3" fillId="5" borderId="2" xfId="2" applyFont="1" applyFill="1" applyBorder="1" applyAlignment="1" applyProtection="1">
      <alignment horizontal="center" vertical="center"/>
      <protection locked="0"/>
    </xf>
    <xf numFmtId="0" fontId="3" fillId="5" borderId="3" xfId="2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showZeros="0" topLeftCell="A2" zoomScaleNormal="100" workbookViewId="0">
      <pane xSplit="3" ySplit="3" topLeftCell="D5" activePane="bottomRight" state="frozen"/>
      <selection pane="topRight" activeCell="B2" sqref="B2"/>
      <selection pane="bottomLeft" activeCell="A5" sqref="A5"/>
      <selection pane="bottomRight" activeCell="A26" sqref="A26"/>
    </sheetView>
  </sheetViews>
  <sheetFormatPr defaultColWidth="8.88671875" defaultRowHeight="15.75" x14ac:dyDescent="0.25"/>
  <cols>
    <col min="1" max="1" width="8.88671875" style="13"/>
    <col min="2" max="2" width="35.109375" style="13" customWidth="1"/>
    <col min="3" max="3" width="8.77734375" style="13" customWidth="1"/>
    <col min="4" max="4" width="10.77734375" style="13" customWidth="1"/>
    <col min="5" max="6" width="8.77734375" style="13" customWidth="1"/>
    <col min="7" max="10" width="10.77734375" style="13" customWidth="1"/>
    <col min="11" max="12" width="8.77734375" style="13" customWidth="1"/>
    <col min="13" max="13" width="10.77734375" style="13" customWidth="1"/>
    <col min="14" max="14" width="8.77734375" style="13" customWidth="1"/>
    <col min="15" max="17" width="10.77734375" style="13" customWidth="1"/>
    <col min="18" max="16384" width="8.88671875" style="13"/>
  </cols>
  <sheetData>
    <row r="1" spans="1:17" s="7" customFormat="1" ht="34.5" customHeight="1" thickBot="1" x14ac:dyDescent="0.25">
      <c r="B1" s="5" t="s">
        <v>0</v>
      </c>
      <c r="C1" s="81" t="s">
        <v>1</v>
      </c>
      <c r="D1" s="82"/>
      <c r="E1" s="82"/>
      <c r="F1" s="82"/>
      <c r="G1" s="82"/>
      <c r="H1" s="83"/>
      <c r="I1" s="84" t="s">
        <v>2</v>
      </c>
      <c r="J1" s="85"/>
      <c r="K1" s="85"/>
      <c r="L1" s="85"/>
      <c r="M1" s="85"/>
      <c r="N1" s="86"/>
      <c r="O1" s="86"/>
      <c r="P1" s="87"/>
      <c r="Q1" s="6" t="s">
        <v>3</v>
      </c>
    </row>
    <row r="2" spans="1:17" ht="129.75" customHeight="1" x14ac:dyDescent="0.25">
      <c r="B2" s="8"/>
      <c r="C2" s="9" t="s">
        <v>4</v>
      </c>
      <c r="D2" s="10" t="s">
        <v>5</v>
      </c>
      <c r="E2" s="9" t="s">
        <v>6</v>
      </c>
      <c r="F2" s="10" t="s">
        <v>7</v>
      </c>
      <c r="G2" s="11" t="s">
        <v>8</v>
      </c>
      <c r="H2" s="12" t="s">
        <v>9</v>
      </c>
      <c r="I2" s="9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9" t="s">
        <v>16</v>
      </c>
      <c r="P2" s="12" t="s">
        <v>17</v>
      </c>
      <c r="Q2" s="12" t="s">
        <v>18</v>
      </c>
    </row>
    <row r="3" spans="1:17" ht="28.5" hidden="1" customHeight="1" x14ac:dyDescent="0.25">
      <c r="B3" s="14"/>
      <c r="C3" s="15" t="s">
        <v>19</v>
      </c>
      <c r="D3" s="16" t="s">
        <v>20</v>
      </c>
      <c r="E3" s="15" t="s">
        <v>21</v>
      </c>
      <c r="F3" s="16" t="s">
        <v>22</v>
      </c>
      <c r="G3" s="17" t="s">
        <v>23</v>
      </c>
      <c r="H3" s="18" t="s">
        <v>24</v>
      </c>
      <c r="I3" s="15" t="s">
        <v>25</v>
      </c>
      <c r="J3" s="16" t="s">
        <v>26</v>
      </c>
      <c r="K3" s="16" t="s">
        <v>27</v>
      </c>
      <c r="L3" s="16" t="s">
        <v>28</v>
      </c>
      <c r="M3" s="16" t="s">
        <v>29</v>
      </c>
      <c r="N3" s="16" t="s">
        <v>30</v>
      </c>
      <c r="O3" s="15" t="s">
        <v>31</v>
      </c>
      <c r="P3" s="18" t="s">
        <v>32</v>
      </c>
      <c r="Q3" s="18" t="s">
        <v>33</v>
      </c>
    </row>
    <row r="4" spans="1:17" x14ac:dyDescent="0.25">
      <c r="B4" s="19" t="s">
        <v>34</v>
      </c>
      <c r="C4" s="15"/>
      <c r="D4" s="20" t="s">
        <v>35</v>
      </c>
      <c r="E4" s="21"/>
      <c r="F4" s="22"/>
      <c r="G4" s="23" t="s">
        <v>35</v>
      </c>
      <c r="H4" s="24" t="s">
        <v>35</v>
      </c>
      <c r="I4" s="25" t="s">
        <v>35</v>
      </c>
      <c r="J4" s="26" t="s">
        <v>35</v>
      </c>
      <c r="K4" s="22"/>
      <c r="L4" s="22"/>
      <c r="M4" s="22" t="s">
        <v>35</v>
      </c>
      <c r="N4" s="22"/>
      <c r="O4" s="25" t="s">
        <v>35</v>
      </c>
      <c r="P4" s="24" t="s">
        <v>35</v>
      </c>
      <c r="Q4" s="24" t="s">
        <v>35</v>
      </c>
    </row>
    <row r="5" spans="1:17" x14ac:dyDescent="0.25">
      <c r="B5" s="27" t="s">
        <v>36</v>
      </c>
      <c r="C5" s="28"/>
      <c r="D5" s="29"/>
      <c r="E5" s="29"/>
      <c r="F5" s="29"/>
      <c r="G5" s="30"/>
      <c r="H5" s="31"/>
      <c r="I5" s="32"/>
      <c r="J5" s="33"/>
      <c r="K5" s="33"/>
      <c r="L5" s="33"/>
      <c r="M5" s="33"/>
      <c r="N5" s="33"/>
      <c r="O5" s="34"/>
      <c r="P5" s="35"/>
      <c r="Q5" s="36"/>
    </row>
    <row r="6" spans="1:17" x14ac:dyDescent="0.25">
      <c r="A6">
        <v>8263391</v>
      </c>
      <c r="B6" s="37" t="s">
        <v>37</v>
      </c>
      <c r="C6" s="32"/>
      <c r="D6" s="38">
        <v>0</v>
      </c>
      <c r="E6" s="38"/>
      <c r="F6" s="38"/>
      <c r="G6" s="39"/>
      <c r="H6" s="40">
        <f t="shared" ref="H6:H9" si="0">D6+G6</f>
        <v>0</v>
      </c>
      <c r="I6" s="41"/>
      <c r="J6" s="38">
        <v>0</v>
      </c>
      <c r="K6" s="38" t="s">
        <v>38</v>
      </c>
      <c r="L6" s="42">
        <v>1</v>
      </c>
      <c r="M6" s="42">
        <v>1289</v>
      </c>
      <c r="N6" s="38"/>
      <c r="O6" s="39"/>
      <c r="P6" s="40">
        <f t="shared" ref="P6:P13" si="1">I6+J6+M6+O6</f>
        <v>1289</v>
      </c>
      <c r="Q6" s="36">
        <f t="shared" ref="Q6:Q13" si="2">H6+P6</f>
        <v>1289</v>
      </c>
    </row>
    <row r="7" spans="1:17" x14ac:dyDescent="0.25">
      <c r="A7">
        <v>8262024</v>
      </c>
      <c r="B7" s="37" t="s">
        <v>39</v>
      </c>
      <c r="C7" s="32">
        <v>60</v>
      </c>
      <c r="D7" s="38">
        <v>145786.19999999998</v>
      </c>
      <c r="E7" s="38"/>
      <c r="F7" s="38"/>
      <c r="G7" s="39"/>
      <c r="H7" s="40">
        <f t="shared" si="0"/>
        <v>145786.19999999998</v>
      </c>
      <c r="I7" s="41">
        <v>0</v>
      </c>
      <c r="J7" s="38"/>
      <c r="K7" s="38">
        <v>90</v>
      </c>
      <c r="L7" s="38">
        <v>82</v>
      </c>
      <c r="M7" s="38">
        <v>215717</v>
      </c>
      <c r="N7" s="38"/>
      <c r="O7" s="39"/>
      <c r="P7" s="40">
        <f t="shared" si="1"/>
        <v>215717</v>
      </c>
      <c r="Q7" s="36">
        <f t="shared" si="2"/>
        <v>361503.19999999995</v>
      </c>
    </row>
    <row r="8" spans="1:17" x14ac:dyDescent="0.25">
      <c r="A8">
        <v>8262042</v>
      </c>
      <c r="B8" s="37" t="s">
        <v>40</v>
      </c>
      <c r="C8" s="32">
        <v>60</v>
      </c>
      <c r="D8" s="38">
        <v>145786.19999999998</v>
      </c>
      <c r="E8" s="38"/>
      <c r="F8" s="38"/>
      <c r="G8" s="39"/>
      <c r="H8" s="40">
        <f t="shared" si="0"/>
        <v>145786.19999999998</v>
      </c>
      <c r="I8" s="41">
        <v>0</v>
      </c>
      <c r="J8" s="38">
        <v>10500</v>
      </c>
      <c r="K8" s="38">
        <v>30</v>
      </c>
      <c r="L8" s="38">
        <v>25</v>
      </c>
      <c r="M8" s="38">
        <v>77318</v>
      </c>
      <c r="N8" s="38"/>
      <c r="O8" s="39"/>
      <c r="P8" s="40">
        <f t="shared" si="1"/>
        <v>87818</v>
      </c>
      <c r="Q8" s="36">
        <f t="shared" si="2"/>
        <v>233604.19999999998</v>
      </c>
    </row>
    <row r="9" spans="1:17" x14ac:dyDescent="0.25">
      <c r="A9">
        <v>8262043</v>
      </c>
      <c r="B9" s="37" t="s">
        <v>41</v>
      </c>
      <c r="C9" s="32"/>
      <c r="D9" s="38">
        <v>0</v>
      </c>
      <c r="E9" s="38"/>
      <c r="F9" s="38"/>
      <c r="G9" s="39"/>
      <c r="H9" s="40">
        <f t="shared" si="0"/>
        <v>0</v>
      </c>
      <c r="I9" s="41"/>
      <c r="J9" s="38"/>
      <c r="K9" s="38">
        <v>25</v>
      </c>
      <c r="L9" s="38"/>
      <c r="M9" s="38"/>
      <c r="N9" s="38"/>
      <c r="O9" s="39"/>
      <c r="P9" s="40">
        <f t="shared" si="1"/>
        <v>0</v>
      </c>
      <c r="Q9" s="36">
        <f t="shared" si="2"/>
        <v>0</v>
      </c>
    </row>
    <row r="10" spans="1:17" x14ac:dyDescent="0.25">
      <c r="A10">
        <v>8262076</v>
      </c>
      <c r="B10" s="37" t="s">
        <v>42</v>
      </c>
      <c r="C10" s="32"/>
      <c r="D10" s="38">
        <v>0</v>
      </c>
      <c r="E10" s="38"/>
      <c r="F10" s="38"/>
      <c r="G10" s="39"/>
      <c r="H10" s="40">
        <f t="shared" ref="H10:H13" si="3">D10+G10</f>
        <v>0</v>
      </c>
      <c r="I10" s="41"/>
      <c r="J10" s="38">
        <v>0</v>
      </c>
      <c r="K10" s="38">
        <v>30</v>
      </c>
      <c r="L10" s="38">
        <v>12</v>
      </c>
      <c r="M10" s="38">
        <v>37113</v>
      </c>
      <c r="N10" s="38"/>
      <c r="O10" s="39"/>
      <c r="P10" s="40">
        <f t="shared" si="1"/>
        <v>37113</v>
      </c>
      <c r="Q10" s="36">
        <f t="shared" si="2"/>
        <v>37113</v>
      </c>
    </row>
    <row r="11" spans="1:17" x14ac:dyDescent="0.25">
      <c r="A11">
        <v>8263390</v>
      </c>
      <c r="B11" s="37" t="s">
        <v>43</v>
      </c>
      <c r="C11" s="32">
        <v>30</v>
      </c>
      <c r="D11" s="38">
        <v>72893.099999999991</v>
      </c>
      <c r="E11" s="38"/>
      <c r="F11" s="38"/>
      <c r="G11" s="39"/>
      <c r="H11" s="40">
        <f t="shared" si="3"/>
        <v>72893.099999999991</v>
      </c>
      <c r="I11" s="41"/>
      <c r="J11" s="38"/>
      <c r="K11" s="38">
        <v>60</v>
      </c>
      <c r="L11" s="33">
        <v>3</v>
      </c>
      <c r="M11" s="33">
        <v>3866</v>
      </c>
      <c r="N11" s="33"/>
      <c r="O11" s="39"/>
      <c r="P11" s="40">
        <f t="shared" si="1"/>
        <v>3866</v>
      </c>
      <c r="Q11" s="36">
        <f t="shared" si="2"/>
        <v>76759.099999999991</v>
      </c>
    </row>
    <row r="12" spans="1:17" x14ac:dyDescent="0.25">
      <c r="A12">
        <v>8263058</v>
      </c>
      <c r="B12" s="37" t="s">
        <v>44</v>
      </c>
      <c r="C12" s="32">
        <v>15</v>
      </c>
      <c r="D12" s="38">
        <v>36446.549999999996</v>
      </c>
      <c r="E12" s="38"/>
      <c r="F12" s="38"/>
      <c r="G12" s="39"/>
      <c r="H12" s="40">
        <f t="shared" si="3"/>
        <v>36446.549999999996</v>
      </c>
      <c r="I12" s="41"/>
      <c r="J12" s="38">
        <v>26250</v>
      </c>
      <c r="K12" s="38">
        <v>105</v>
      </c>
      <c r="L12" s="38">
        <v>159.5</v>
      </c>
      <c r="M12" s="38">
        <v>363393</v>
      </c>
      <c r="N12" s="38"/>
      <c r="O12" s="39"/>
      <c r="P12" s="40">
        <f t="shared" si="1"/>
        <v>389643</v>
      </c>
      <c r="Q12" s="36">
        <f t="shared" si="2"/>
        <v>426089.55</v>
      </c>
    </row>
    <row r="13" spans="1:17" x14ac:dyDescent="0.25">
      <c r="A13">
        <v>8262021</v>
      </c>
      <c r="B13" s="37" t="s">
        <v>45</v>
      </c>
      <c r="C13" s="32"/>
      <c r="D13" s="38">
        <v>0</v>
      </c>
      <c r="E13" s="38"/>
      <c r="F13" s="38"/>
      <c r="G13" s="39"/>
      <c r="H13" s="40">
        <f t="shared" si="3"/>
        <v>0</v>
      </c>
      <c r="I13" s="41"/>
      <c r="J13" s="38"/>
      <c r="K13" s="38">
        <v>60</v>
      </c>
      <c r="L13" s="33">
        <v>76</v>
      </c>
      <c r="M13" s="33">
        <v>143038</v>
      </c>
      <c r="N13" s="33"/>
      <c r="O13" s="39"/>
      <c r="P13" s="40">
        <f t="shared" si="1"/>
        <v>143038</v>
      </c>
      <c r="Q13" s="36">
        <f t="shared" si="2"/>
        <v>143038</v>
      </c>
    </row>
    <row r="14" spans="1:17" ht="15.75" customHeight="1" x14ac:dyDescent="0.25">
      <c r="B14" s="37" t="s">
        <v>46</v>
      </c>
      <c r="C14" s="32"/>
      <c r="D14" s="38"/>
      <c r="E14" s="38"/>
      <c r="F14" s="38"/>
      <c r="G14" s="39"/>
      <c r="H14" s="40"/>
      <c r="I14" s="41"/>
      <c r="J14" s="38"/>
      <c r="K14" s="38"/>
      <c r="L14" s="33"/>
      <c r="M14" s="33"/>
      <c r="N14" s="33">
        <v>60</v>
      </c>
      <c r="O14" s="39">
        <v>145786.19999999998</v>
      </c>
      <c r="P14" s="40">
        <f t="shared" ref="P14" si="4">I14+J14+M14+O14</f>
        <v>145786.19999999998</v>
      </c>
      <c r="Q14" s="36">
        <f t="shared" ref="Q14" si="5">H14+P14</f>
        <v>145786.19999999998</v>
      </c>
    </row>
    <row r="15" spans="1:17" x14ac:dyDescent="0.25">
      <c r="B15" s="37"/>
      <c r="C15" s="32"/>
      <c r="D15" s="38"/>
      <c r="E15" s="38"/>
      <c r="F15" s="38"/>
      <c r="G15" s="39"/>
      <c r="H15" s="40">
        <f>D15+G15</f>
        <v>0</v>
      </c>
      <c r="I15" s="41"/>
      <c r="J15" s="38"/>
      <c r="K15" s="38"/>
      <c r="L15" s="38"/>
      <c r="M15" s="38"/>
      <c r="N15" s="38"/>
      <c r="O15" s="39"/>
      <c r="P15" s="40"/>
      <c r="Q15" s="36"/>
    </row>
    <row r="16" spans="1:17" x14ac:dyDescent="0.25">
      <c r="B16" s="43" t="s">
        <v>47</v>
      </c>
      <c r="C16" s="32"/>
      <c r="D16" s="38"/>
      <c r="E16" s="38"/>
      <c r="F16" s="38"/>
      <c r="G16" s="39"/>
      <c r="H16" s="40">
        <f>D16+G16</f>
        <v>0</v>
      </c>
      <c r="I16" s="32"/>
      <c r="J16" s="33"/>
      <c r="K16" s="33"/>
      <c r="L16" s="33"/>
      <c r="M16" s="38"/>
      <c r="N16" s="38"/>
      <c r="O16" s="39"/>
      <c r="P16" s="40"/>
      <c r="Q16" s="36"/>
    </row>
    <row r="17" spans="1:17" x14ac:dyDescent="0.25">
      <c r="A17">
        <v>8264000</v>
      </c>
      <c r="B17" s="37" t="s">
        <v>48</v>
      </c>
      <c r="C17" s="32">
        <v>120</v>
      </c>
      <c r="D17" s="38">
        <v>409383.8</v>
      </c>
      <c r="E17" s="38"/>
      <c r="F17" s="44"/>
      <c r="G17" s="45"/>
      <c r="H17" s="40">
        <f t="shared" ref="H17:H25" si="6">D17+G17</f>
        <v>409383.8</v>
      </c>
      <c r="I17" s="41"/>
      <c r="J17" s="38"/>
      <c r="K17" s="38">
        <v>150</v>
      </c>
      <c r="L17" s="33"/>
      <c r="M17" s="33"/>
      <c r="N17" s="33"/>
      <c r="O17" s="39"/>
      <c r="P17" s="40">
        <f>I17+J17+M17+O17</f>
        <v>0</v>
      </c>
      <c r="Q17" s="36">
        <f t="shared" ref="Q17:Q19" si="7">H17+P17</f>
        <v>409383.8</v>
      </c>
    </row>
    <row r="18" spans="1:17" x14ac:dyDescent="0.25">
      <c r="A18">
        <v>8264007</v>
      </c>
      <c r="B18" s="37" t="s">
        <v>49</v>
      </c>
      <c r="C18" s="32">
        <v>360</v>
      </c>
      <c r="D18" s="38">
        <v>1228151.3999999999</v>
      </c>
      <c r="E18" s="38">
        <v>300</v>
      </c>
      <c r="F18" s="38">
        <v>0</v>
      </c>
      <c r="G18" s="39">
        <v>0</v>
      </c>
      <c r="H18" s="40">
        <f t="shared" si="6"/>
        <v>1228151.3999999999</v>
      </c>
      <c r="I18" s="41"/>
      <c r="J18" s="38">
        <v>180000</v>
      </c>
      <c r="K18" s="38"/>
      <c r="L18" s="33"/>
      <c r="M18" s="33"/>
      <c r="N18" s="33"/>
      <c r="O18" s="39"/>
      <c r="P18" s="40">
        <f>I18+J18+M18+O18</f>
        <v>180000</v>
      </c>
      <c r="Q18" s="36">
        <f t="shared" si="7"/>
        <v>1408151.4</v>
      </c>
    </row>
    <row r="19" spans="1:17" x14ac:dyDescent="0.25">
      <c r="B19" s="37" t="s">
        <v>50</v>
      </c>
      <c r="C19" s="32"/>
      <c r="D19" s="38"/>
      <c r="E19" s="38"/>
      <c r="F19" s="38"/>
      <c r="G19" s="39"/>
      <c r="H19" s="40">
        <f t="shared" si="6"/>
        <v>0</v>
      </c>
      <c r="I19" s="41"/>
      <c r="J19" s="38"/>
      <c r="K19" s="38"/>
      <c r="L19" s="33"/>
      <c r="M19" s="33"/>
      <c r="N19" s="33">
        <v>60</v>
      </c>
      <c r="O19" s="39">
        <v>204691.9</v>
      </c>
      <c r="P19" s="40">
        <f>I19+J19+M19+O19</f>
        <v>204691.9</v>
      </c>
      <c r="Q19" s="36">
        <f t="shared" si="7"/>
        <v>204691.9</v>
      </c>
    </row>
    <row r="20" spans="1:17" x14ac:dyDescent="0.25">
      <c r="B20" s="37"/>
      <c r="C20" s="32"/>
      <c r="D20" s="38"/>
      <c r="E20" s="38"/>
      <c r="F20" s="38"/>
      <c r="G20" s="39"/>
      <c r="H20" s="40">
        <f t="shared" si="6"/>
        <v>0</v>
      </c>
      <c r="I20" s="41"/>
      <c r="J20" s="38"/>
      <c r="K20" s="38"/>
      <c r="L20" s="38"/>
      <c r="M20" s="38"/>
      <c r="N20" s="38"/>
      <c r="O20" s="39"/>
      <c r="P20" s="40"/>
      <c r="Q20" s="36"/>
    </row>
    <row r="21" spans="1:17" x14ac:dyDescent="0.25">
      <c r="B21" s="43" t="s">
        <v>51</v>
      </c>
      <c r="C21" s="32"/>
      <c r="D21" s="38"/>
      <c r="E21" s="38"/>
      <c r="F21" s="38"/>
      <c r="G21" s="39"/>
      <c r="H21" s="40">
        <f t="shared" si="6"/>
        <v>0</v>
      </c>
      <c r="I21" s="32"/>
      <c r="J21" s="33"/>
      <c r="K21" s="33"/>
      <c r="L21" s="33"/>
      <c r="M21" s="33"/>
      <c r="N21" s="33"/>
      <c r="O21" s="34"/>
      <c r="P21" s="40"/>
      <c r="Q21" s="36"/>
    </row>
    <row r="22" spans="1:17" x14ac:dyDescent="0.25">
      <c r="A22" t="s">
        <v>52</v>
      </c>
      <c r="B22" s="37" t="s">
        <v>53</v>
      </c>
      <c r="C22" s="32">
        <v>90</v>
      </c>
      <c r="D22" s="38">
        <v>218679.3</v>
      </c>
      <c r="E22" s="38"/>
      <c r="F22" s="38"/>
      <c r="G22" s="39"/>
      <c r="H22" s="40">
        <f t="shared" si="6"/>
        <v>218679.3</v>
      </c>
      <c r="I22" s="32">
        <v>70800</v>
      </c>
      <c r="J22" s="33"/>
      <c r="K22" s="33"/>
      <c r="L22" s="33"/>
      <c r="M22" s="33"/>
      <c r="N22" s="33"/>
      <c r="O22" s="34"/>
      <c r="P22" s="40">
        <f t="shared" ref="P22:P23" si="8">I22+J22+M22+O22</f>
        <v>70800</v>
      </c>
      <c r="Q22" s="36">
        <f t="shared" ref="Q22:Q23" si="9">H22+P22</f>
        <v>289479.3</v>
      </c>
    </row>
    <row r="23" spans="1:17" x14ac:dyDescent="0.25">
      <c r="A23" t="s">
        <v>54</v>
      </c>
      <c r="B23" s="37" t="s">
        <v>55</v>
      </c>
      <c r="C23" s="32">
        <v>120</v>
      </c>
      <c r="D23" s="38">
        <v>409383.8</v>
      </c>
      <c r="E23" s="38"/>
      <c r="F23" s="38"/>
      <c r="G23" s="39"/>
      <c r="H23" s="40">
        <f t="shared" si="6"/>
        <v>409383.8</v>
      </c>
      <c r="I23" s="32"/>
      <c r="J23" s="33"/>
      <c r="K23" s="33"/>
      <c r="L23" s="33"/>
      <c r="M23" s="33"/>
      <c r="N23" s="33"/>
      <c r="O23" s="34"/>
      <c r="P23" s="40">
        <f t="shared" si="8"/>
        <v>0</v>
      </c>
      <c r="Q23" s="36">
        <f t="shared" si="9"/>
        <v>409383.8</v>
      </c>
    </row>
    <row r="24" spans="1:17" x14ac:dyDescent="0.25">
      <c r="A24" t="s">
        <v>56</v>
      </c>
      <c r="B24" s="37" t="s">
        <v>57</v>
      </c>
      <c r="C24" s="32">
        <v>30</v>
      </c>
      <c r="D24" s="38">
        <v>72893.099999999991</v>
      </c>
      <c r="E24" s="38">
        <v>60</v>
      </c>
      <c r="F24" s="38">
        <v>0</v>
      </c>
      <c r="G24" s="39">
        <v>0</v>
      </c>
      <c r="H24" s="40">
        <f t="shared" si="6"/>
        <v>72893.099999999991</v>
      </c>
      <c r="I24" s="41"/>
      <c r="J24" s="38">
        <v>16500</v>
      </c>
      <c r="K24" s="46"/>
      <c r="L24" s="46"/>
      <c r="M24" s="38"/>
      <c r="N24" s="38"/>
      <c r="O24" s="39"/>
      <c r="P24" s="40">
        <f>I24+J24+M24+O24</f>
        <v>16500</v>
      </c>
      <c r="Q24" s="36">
        <f>H24+P24</f>
        <v>89393.099999999991</v>
      </c>
    </row>
    <row r="25" spans="1:17" x14ac:dyDescent="0.25">
      <c r="A25" t="s">
        <v>58</v>
      </c>
      <c r="B25" s="37" t="s">
        <v>59</v>
      </c>
      <c r="C25" s="32">
        <v>150</v>
      </c>
      <c r="D25" s="38">
        <v>511729.75</v>
      </c>
      <c r="E25" s="38">
        <v>150</v>
      </c>
      <c r="F25" s="47"/>
      <c r="G25" s="39"/>
      <c r="H25" s="40">
        <f t="shared" si="6"/>
        <v>511729.75</v>
      </c>
      <c r="I25" s="41"/>
      <c r="J25" s="38">
        <v>75000</v>
      </c>
      <c r="K25" s="38"/>
      <c r="L25" s="38"/>
      <c r="M25" s="38"/>
      <c r="N25" s="38"/>
      <c r="O25" s="39"/>
      <c r="P25" s="40">
        <f>I25+J25+M25+O25</f>
        <v>75000</v>
      </c>
      <c r="Q25" s="36">
        <f>H25+P25</f>
        <v>586729.75</v>
      </c>
    </row>
    <row r="26" spans="1:17" x14ac:dyDescent="0.25">
      <c r="A26">
        <v>8264703</v>
      </c>
      <c r="B26" s="37" t="s">
        <v>60</v>
      </c>
      <c r="C26" s="32">
        <v>60</v>
      </c>
      <c r="D26" s="38">
        <v>145786.19999999998</v>
      </c>
      <c r="E26" s="38"/>
      <c r="F26" s="38"/>
      <c r="G26" s="39"/>
      <c r="H26" s="40">
        <f>D26+G26</f>
        <v>145786.19999999998</v>
      </c>
      <c r="I26" s="41"/>
      <c r="J26" s="38"/>
      <c r="K26" s="38">
        <v>30</v>
      </c>
      <c r="L26" s="38"/>
      <c r="M26" s="38"/>
      <c r="N26" s="38"/>
      <c r="O26" s="39"/>
      <c r="P26" s="40">
        <f>I26+J26+M26+O26</f>
        <v>0</v>
      </c>
      <c r="Q26" s="36">
        <f>H26+P26</f>
        <v>145786.19999999998</v>
      </c>
    </row>
    <row r="27" spans="1:17" x14ac:dyDescent="0.25">
      <c r="B27" s="37"/>
      <c r="C27" s="32"/>
      <c r="D27" s="38"/>
      <c r="E27" s="38"/>
      <c r="F27" s="38"/>
      <c r="G27" s="39"/>
      <c r="H27" s="40"/>
      <c r="I27" s="41"/>
      <c r="J27" s="48"/>
      <c r="K27" s="48"/>
      <c r="L27" s="48"/>
      <c r="M27" s="48"/>
      <c r="N27" s="48"/>
      <c r="O27" s="49"/>
      <c r="P27" s="40"/>
      <c r="Q27" s="36"/>
    </row>
    <row r="28" spans="1:17" ht="16.5" thickBot="1" x14ac:dyDescent="0.3">
      <c r="B28" s="50" t="s">
        <v>3</v>
      </c>
      <c r="C28" s="51">
        <f t="shared" ref="C28:Q28" si="10">SUM(C5:C27)</f>
        <v>1095</v>
      </c>
      <c r="D28" s="51">
        <f t="shared" si="10"/>
        <v>3396919.4</v>
      </c>
      <c r="E28" s="51">
        <f t="shared" si="10"/>
        <v>510</v>
      </c>
      <c r="F28" s="51">
        <f t="shared" si="10"/>
        <v>0</v>
      </c>
      <c r="G28" s="52">
        <f t="shared" si="10"/>
        <v>0</v>
      </c>
      <c r="H28" s="53">
        <f t="shared" si="10"/>
        <v>3396919.4</v>
      </c>
      <c r="I28" s="54">
        <f t="shared" si="10"/>
        <v>70800</v>
      </c>
      <c r="J28" s="55">
        <f t="shared" si="10"/>
        <v>308250</v>
      </c>
      <c r="K28" s="51">
        <f t="shared" si="10"/>
        <v>580</v>
      </c>
      <c r="L28" s="51">
        <f t="shared" si="10"/>
        <v>358.5</v>
      </c>
      <c r="M28" s="51">
        <f t="shared" si="10"/>
        <v>841734</v>
      </c>
      <c r="N28" s="51">
        <f t="shared" si="10"/>
        <v>120</v>
      </c>
      <c r="O28" s="52">
        <f t="shared" si="10"/>
        <v>350478.1</v>
      </c>
      <c r="P28" s="53">
        <f t="shared" si="10"/>
        <v>1571262.0999999999</v>
      </c>
      <c r="Q28" s="53">
        <f t="shared" si="10"/>
        <v>4968181.4999999991</v>
      </c>
    </row>
    <row r="29" spans="1:17" x14ac:dyDescent="0.25">
      <c r="B29" s="56"/>
      <c r="C29" s="57"/>
      <c r="D29" s="57"/>
      <c r="E29" s="57"/>
      <c r="F29" s="57"/>
      <c r="G29" s="57"/>
      <c r="H29" s="57"/>
      <c r="I29" s="58"/>
      <c r="J29" s="57"/>
      <c r="K29" s="57"/>
      <c r="L29" s="57"/>
      <c r="M29" s="57"/>
      <c r="N29" s="57"/>
      <c r="O29" s="57"/>
      <c r="P29" s="57"/>
      <c r="Q29" s="57"/>
    </row>
    <row r="30" spans="1:17" x14ac:dyDescent="0.25">
      <c r="B30" s="59"/>
      <c r="J30" s="60"/>
      <c r="K30" s="60"/>
      <c r="L30" s="60"/>
      <c r="M30" s="60"/>
      <c r="N30" s="60"/>
      <c r="O30" s="60"/>
      <c r="P30" s="60"/>
      <c r="Q30" s="61"/>
    </row>
    <row r="31" spans="1:17" x14ac:dyDescent="0.25">
      <c r="B31" s="59"/>
      <c r="J31" s="60"/>
      <c r="K31" s="60"/>
      <c r="L31" s="60"/>
      <c r="M31" s="60"/>
      <c r="N31" s="60"/>
      <c r="O31" s="60"/>
      <c r="P31" s="60"/>
      <c r="Q31" s="60"/>
    </row>
    <row r="32" spans="1:17" x14ac:dyDescent="0.25">
      <c r="B32" s="56"/>
      <c r="P32" s="62"/>
      <c r="Q32" s="63"/>
    </row>
  </sheetData>
  <sheetProtection algorithmName="SHA-512" hashValue="66q636bYkqPrT16Kd/dIb6BQgPpUhoTzRVaI0fH7Mu5uSvGJgRKrKK+HLPJiGTK43KE4bjKx0QYRZBNdDl/kog==" saltValue="L9NfLoiuUyyOVC8HdVAjNA==" spinCount="100000" sheet="1" objects="1" scenarios="1"/>
  <mergeCells count="2">
    <mergeCell ref="C1:H1"/>
    <mergeCell ref="I1:P1"/>
  </mergeCells>
  <printOptions horizontalCentered="1"/>
  <pageMargins left="0.25" right="0.25" top="0.75" bottom="0.75" header="0.3" footer="0.3"/>
  <pageSetup paperSize="9" scale="62" orientation="landscape" r:id="rId1"/>
  <headerFooter>
    <oddHeader xml:space="preserve">&amp;LSummary of Growth Funding via the Funding Formula and the Growth Fund&amp;RITEM 5 ANNEX A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8"/>
  <sheetViews>
    <sheetView showGridLines="0" zoomScaleNormal="100" workbookViewId="0">
      <selection activeCell="B3" sqref="B3:E3"/>
    </sheetView>
  </sheetViews>
  <sheetFormatPr defaultRowHeight="15" x14ac:dyDescent="0.2"/>
  <cols>
    <col min="1" max="1" width="1.77734375" customWidth="1"/>
    <col min="2" max="2" width="32.6640625" bestFit="1" customWidth="1"/>
  </cols>
  <sheetData>
    <row r="1" spans="2:6" ht="15.75" x14ac:dyDescent="0.25">
      <c r="B1" s="3" t="s">
        <v>61</v>
      </c>
    </row>
    <row r="2" spans="2:6" ht="15.75" thickBot="1" x14ac:dyDescent="0.25"/>
    <row r="3" spans="2:6" s="1" customFormat="1" ht="24.75" customHeight="1" thickBot="1" x14ac:dyDescent="0.25">
      <c r="B3" s="88" t="s">
        <v>62</v>
      </c>
      <c r="C3" s="89"/>
      <c r="D3" s="89"/>
      <c r="E3" s="90"/>
      <c r="F3" s="80">
        <f>VLOOKUP(B3,Sheet2!A1:B111,2,0)</f>
        <v>0</v>
      </c>
    </row>
    <row r="4" spans="2:6" x14ac:dyDescent="0.2">
      <c r="B4" s="64"/>
      <c r="C4" s="65"/>
      <c r="D4" s="65"/>
      <c r="E4" s="65"/>
      <c r="F4" s="66"/>
    </row>
    <row r="5" spans="2:6" ht="15.75" x14ac:dyDescent="0.25">
      <c r="B5" s="67" t="s">
        <v>63</v>
      </c>
      <c r="C5" s="68"/>
      <c r="D5" s="68"/>
      <c r="E5" s="68"/>
      <c r="F5" s="69"/>
    </row>
    <row r="6" spans="2:6" x14ac:dyDescent="0.2">
      <c r="B6" s="70" t="s">
        <v>64</v>
      </c>
      <c r="C6" s="68"/>
      <c r="D6" s="68"/>
      <c r="E6" s="68"/>
      <c r="F6" s="69" t="str">
        <f>IFERROR(VLOOKUP(F3,'Annex B4 22-23'!A4:N29,3,0),"")</f>
        <v/>
      </c>
    </row>
    <row r="7" spans="2:6" x14ac:dyDescent="0.2">
      <c r="B7" s="70" t="s">
        <v>65</v>
      </c>
      <c r="C7" s="68"/>
      <c r="D7" s="68"/>
      <c r="E7" s="68"/>
      <c r="F7" s="69" t="str">
        <f>IFERROR(VLOOKUP(F3,'Annex B4 22-23'!A5:I29,6,0),"")</f>
        <v/>
      </c>
    </row>
    <row r="8" spans="2:6" x14ac:dyDescent="0.2">
      <c r="B8" s="70"/>
      <c r="C8" s="68"/>
      <c r="D8" s="68"/>
      <c r="E8" s="68"/>
      <c r="F8" s="69"/>
    </row>
    <row r="9" spans="2:6" ht="15.75" x14ac:dyDescent="0.25">
      <c r="B9" s="71" t="s">
        <v>66</v>
      </c>
      <c r="C9" s="72"/>
      <c r="D9" s="72"/>
      <c r="E9" s="72"/>
      <c r="F9" s="73"/>
    </row>
    <row r="10" spans="2:6" x14ac:dyDescent="0.2">
      <c r="B10" s="74" t="s">
        <v>10</v>
      </c>
      <c r="C10" s="72"/>
      <c r="D10" s="72"/>
      <c r="E10" s="72"/>
      <c r="F10" s="75" t="str">
        <f>IFERROR(VLOOKUP(F3,'Annex B4 22-23'!A6:N29,9,0),"")</f>
        <v/>
      </c>
    </row>
    <row r="11" spans="2:6" x14ac:dyDescent="0.2">
      <c r="B11" s="74" t="s">
        <v>67</v>
      </c>
      <c r="C11" s="72"/>
      <c r="D11" s="72"/>
      <c r="E11" s="72"/>
      <c r="F11" s="75" t="str">
        <f>IFERROR(VLOOKUP(F3,'Annex B4 22-23'!A6:N29,10,0),"")</f>
        <v/>
      </c>
    </row>
    <row r="12" spans="2:6" x14ac:dyDescent="0.2">
      <c r="B12" s="74" t="s">
        <v>14</v>
      </c>
      <c r="C12" s="72"/>
      <c r="D12" s="72"/>
      <c r="E12" s="72"/>
      <c r="F12" s="75" t="str">
        <f>IFERROR(VLOOKUP(F3,'Annex B4 22-23'!A6:N29,13,0),"")</f>
        <v/>
      </c>
    </row>
    <row r="13" spans="2:6" x14ac:dyDescent="0.2">
      <c r="B13" s="74"/>
      <c r="C13" s="72"/>
      <c r="D13" s="72"/>
      <c r="E13" s="72"/>
      <c r="F13" s="75"/>
    </row>
    <row r="14" spans="2:6" ht="15.75" thickBot="1" x14ac:dyDescent="0.25">
      <c r="B14" s="74" t="s">
        <v>3</v>
      </c>
      <c r="C14" s="72"/>
      <c r="D14" s="72"/>
      <c r="E14" s="72"/>
      <c r="F14" s="76">
        <f>SUM(F10:F13)</f>
        <v>0</v>
      </c>
    </row>
    <row r="15" spans="2:6" ht="15.75" thickBot="1" x14ac:dyDescent="0.25">
      <c r="B15" s="77"/>
      <c r="C15" s="78"/>
      <c r="D15" s="78"/>
      <c r="E15" s="78"/>
      <c r="F15" s="79"/>
    </row>
    <row r="16" spans="2:6" x14ac:dyDescent="0.2">
      <c r="F16" s="4"/>
    </row>
    <row r="17" spans="6:6" x14ac:dyDescent="0.2">
      <c r="F17" s="4"/>
    </row>
    <row r="18" spans="6:6" x14ac:dyDescent="0.2">
      <c r="F18" s="4"/>
    </row>
  </sheetData>
  <mergeCells count="1">
    <mergeCell ref="B3:E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Sheet2!$A$4:$A$111</xm:f>
          </x14:formula1>
          <xm:sqref>B3:E3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9F9CF-EBDF-4381-8CE6-58BDC5491F3C}">
  <dimension ref="B1:F18"/>
  <sheetViews>
    <sheetView tabSelected="1" workbookViewId="0">
      <selection activeCell="B6" sqref="B6"/>
    </sheetView>
  </sheetViews>
  <sheetFormatPr defaultRowHeight="15" x14ac:dyDescent="0.2"/>
  <cols>
    <col min="1" max="1" width="1.77734375" customWidth="1"/>
    <col min="2" max="2" width="32.6640625" bestFit="1" customWidth="1"/>
  </cols>
  <sheetData>
    <row r="1" spans="2:6" ht="15.75" x14ac:dyDescent="0.25">
      <c r="B1" s="3" t="s">
        <v>173</v>
      </c>
    </row>
    <row r="2" spans="2:6" ht="15.75" thickBot="1" x14ac:dyDescent="0.25"/>
    <row r="3" spans="2:6" s="1" customFormat="1" ht="24.75" customHeight="1" thickBot="1" x14ac:dyDescent="0.25">
      <c r="B3" s="111" t="s">
        <v>62</v>
      </c>
      <c r="C3" s="112"/>
      <c r="D3" s="112"/>
      <c r="E3" s="113"/>
      <c r="F3" s="80">
        <f>VLOOKUP(B3,Sheet2!A1:B111,2,0)</f>
        <v>0</v>
      </c>
    </row>
    <row r="4" spans="2:6" x14ac:dyDescent="0.2">
      <c r="B4" s="64"/>
      <c r="C4" s="65"/>
      <c r="D4" s="65"/>
      <c r="E4" s="65"/>
      <c r="F4" s="66"/>
    </row>
    <row r="5" spans="2:6" ht="15.75" x14ac:dyDescent="0.25">
      <c r="B5" s="67" t="s">
        <v>63</v>
      </c>
      <c r="C5" s="68"/>
      <c r="D5" s="68"/>
      <c r="E5" s="68"/>
      <c r="F5" s="69"/>
    </row>
    <row r="6" spans="2:6" x14ac:dyDescent="0.2">
      <c r="B6" s="70" t="s">
        <v>196</v>
      </c>
      <c r="C6" s="68"/>
      <c r="D6" s="68"/>
      <c r="E6" s="68"/>
      <c r="F6" s="69" t="str">
        <f>IFERROR(VLOOKUP(F3,'Annex B4 23-24'!A4:O29,3,0),"")</f>
        <v/>
      </c>
    </row>
    <row r="7" spans="2:6" x14ac:dyDescent="0.2">
      <c r="B7" s="70" t="s">
        <v>65</v>
      </c>
      <c r="C7" s="68"/>
      <c r="D7" s="68"/>
      <c r="E7" s="68"/>
      <c r="F7" s="69" t="str">
        <f>IFERROR(VLOOKUP(F3,'Annex B4 23-24'!A5:I29,6,0),"")</f>
        <v/>
      </c>
    </row>
    <row r="8" spans="2:6" x14ac:dyDescent="0.2">
      <c r="B8" s="70"/>
      <c r="C8" s="68"/>
      <c r="D8" s="68"/>
      <c r="E8" s="68"/>
      <c r="F8" s="69"/>
    </row>
    <row r="9" spans="2:6" ht="15.75" x14ac:dyDescent="0.25">
      <c r="B9" s="71" t="s">
        <v>66</v>
      </c>
      <c r="C9" s="72"/>
      <c r="D9" s="72"/>
      <c r="E9" s="72"/>
      <c r="F9" s="73"/>
    </row>
    <row r="10" spans="2:6" x14ac:dyDescent="0.2">
      <c r="B10" s="74" t="s">
        <v>10</v>
      </c>
      <c r="C10" s="72"/>
      <c r="D10" s="72"/>
      <c r="E10" s="72"/>
      <c r="F10" s="75" t="str">
        <f>IFERROR(VLOOKUP(F3,'Annex B4 23-24'!A6:N29,9,0),"")</f>
        <v/>
      </c>
    </row>
    <row r="11" spans="2:6" x14ac:dyDescent="0.2">
      <c r="B11" s="74" t="s">
        <v>67</v>
      </c>
      <c r="C11" s="72"/>
      <c r="D11" s="72"/>
      <c r="E11" s="72"/>
      <c r="F11" s="75" t="str">
        <f>IFERROR(VLOOKUP(F3,'Annex B4 23-24'!A6:N29,10,0),"")</f>
        <v/>
      </c>
    </row>
    <row r="12" spans="2:6" x14ac:dyDescent="0.2">
      <c r="B12" s="74" t="s">
        <v>14</v>
      </c>
      <c r="C12" s="72"/>
      <c r="D12" s="72"/>
      <c r="E12" s="72"/>
      <c r="F12" s="75" t="str">
        <f>IFERROR(VLOOKUP(F3,'Annex B4 23-24'!A6:N29,13,0),"")</f>
        <v/>
      </c>
    </row>
    <row r="13" spans="2:6" x14ac:dyDescent="0.2">
      <c r="B13" s="74"/>
      <c r="C13" s="72"/>
      <c r="D13" s="72"/>
      <c r="E13" s="72"/>
      <c r="F13" s="75"/>
    </row>
    <row r="14" spans="2:6" ht="15.75" thickBot="1" x14ac:dyDescent="0.25">
      <c r="B14" s="74" t="s">
        <v>3</v>
      </c>
      <c r="C14" s="72"/>
      <c r="D14" s="72"/>
      <c r="E14" s="72"/>
      <c r="F14" s="76">
        <f>SUM(F10:F13)</f>
        <v>0</v>
      </c>
    </row>
    <row r="15" spans="2:6" ht="15.75" thickBot="1" x14ac:dyDescent="0.25">
      <c r="B15" s="77"/>
      <c r="C15" s="78"/>
      <c r="D15" s="78"/>
      <c r="E15" s="78"/>
      <c r="F15" s="79"/>
    </row>
    <row r="16" spans="2:6" x14ac:dyDescent="0.2">
      <c r="F16" s="4"/>
    </row>
    <row r="17" spans="6:6" x14ac:dyDescent="0.2">
      <c r="F17" s="4"/>
    </row>
    <row r="18" spans="6:6" x14ac:dyDescent="0.2">
      <c r="F18" s="4"/>
    </row>
  </sheetData>
  <sheetProtection algorithmName="SHA-512" hashValue="l65mm1Vohwc5B+jEoyR2fT9bVfvRQ35T89fEyDDr54fzwf1wkdkUMB+Y0HOpBE6TlPnfodz6uH2NOsmTyIohuQ==" saltValue="uOXQFYTSJCxsH++RflKqaQ==" spinCount="100000" sheet="1" objects="1" scenarios="1"/>
  <mergeCells count="1">
    <mergeCell ref="B3:E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776229-739E-4626-976D-2163883E30BC}">
          <x14:formula1>
            <xm:f>Sheet2!$A$4:$A$111</xm:f>
          </x14:formula1>
          <xm:sqref>B3:E3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B23E4-F82B-4088-9AF0-182FEDADBADD}">
  <dimension ref="A1:Y40"/>
  <sheetViews>
    <sheetView workbookViewId="0">
      <selection activeCell="M7" sqref="M7"/>
    </sheetView>
  </sheetViews>
  <sheetFormatPr defaultRowHeight="15.75" x14ac:dyDescent="0.25"/>
  <cols>
    <col min="1" max="1" width="8.88671875" style="13"/>
    <col min="2" max="2" width="35.109375" style="13" customWidth="1"/>
    <col min="3" max="3" width="8.77734375" style="13" customWidth="1"/>
    <col min="4" max="4" width="10.77734375" style="13" customWidth="1"/>
    <col min="5" max="6" width="8.77734375" style="13" customWidth="1"/>
    <col min="7" max="10" width="10.77734375" style="13" customWidth="1"/>
    <col min="11" max="12" width="8.77734375" style="13" customWidth="1"/>
    <col min="13" max="13" width="10.77734375" style="13" customWidth="1"/>
    <col min="14" max="14" width="8.77734375" style="13" customWidth="1"/>
    <col min="15" max="17" width="10.77734375" style="13" customWidth="1"/>
    <col min="18" max="16384" width="8.88671875" style="13"/>
  </cols>
  <sheetData>
    <row r="1" spans="1:25" ht="16.5" thickBot="1" x14ac:dyDescent="0.3">
      <c r="B1" s="5" t="s">
        <v>174</v>
      </c>
      <c r="C1" s="81" t="s">
        <v>175</v>
      </c>
      <c r="D1" s="82"/>
      <c r="E1" s="82"/>
      <c r="F1" s="82"/>
      <c r="G1" s="82"/>
      <c r="H1" s="83"/>
      <c r="I1" s="84" t="s">
        <v>176</v>
      </c>
      <c r="J1" s="85"/>
      <c r="K1" s="85"/>
      <c r="L1" s="85"/>
      <c r="M1" s="85"/>
      <c r="N1" s="86"/>
      <c r="O1" s="86"/>
      <c r="P1" s="87"/>
      <c r="Q1" s="6" t="s">
        <v>3</v>
      </c>
      <c r="R1" s="7"/>
      <c r="S1" s="7"/>
      <c r="T1" s="7"/>
      <c r="U1" s="7"/>
      <c r="V1" s="7"/>
      <c r="W1" s="7"/>
      <c r="X1" s="7"/>
      <c r="Y1" s="7"/>
    </row>
    <row r="2" spans="1:25" ht="110.25" x14ac:dyDescent="0.25">
      <c r="B2" s="8"/>
      <c r="C2" s="9" t="s">
        <v>177</v>
      </c>
      <c r="D2" s="10" t="s">
        <v>178</v>
      </c>
      <c r="E2" s="9" t="s">
        <v>179</v>
      </c>
      <c r="F2" s="10" t="s">
        <v>7</v>
      </c>
      <c r="G2" s="11" t="s">
        <v>8</v>
      </c>
      <c r="H2" s="12" t="s">
        <v>9</v>
      </c>
      <c r="I2" s="9" t="s">
        <v>180</v>
      </c>
      <c r="J2" s="10" t="s">
        <v>181</v>
      </c>
      <c r="K2" s="10" t="s">
        <v>182</v>
      </c>
      <c r="L2" s="10" t="s">
        <v>13</v>
      </c>
      <c r="M2" s="10" t="s">
        <v>14</v>
      </c>
      <c r="N2" s="10" t="s">
        <v>183</v>
      </c>
      <c r="O2" s="9" t="s">
        <v>16</v>
      </c>
      <c r="P2" s="12" t="s">
        <v>17</v>
      </c>
      <c r="Q2" s="12" t="s">
        <v>18</v>
      </c>
    </row>
    <row r="3" spans="1:25" ht="31.5" x14ac:dyDescent="0.25">
      <c r="B3" s="14"/>
      <c r="C3" s="15" t="s">
        <v>19</v>
      </c>
      <c r="D3" s="16" t="s">
        <v>20</v>
      </c>
      <c r="E3" s="15" t="s">
        <v>21</v>
      </c>
      <c r="F3" s="16" t="s">
        <v>22</v>
      </c>
      <c r="G3" s="17" t="s">
        <v>23</v>
      </c>
      <c r="H3" s="18" t="s">
        <v>24</v>
      </c>
      <c r="I3" s="15" t="s">
        <v>25</v>
      </c>
      <c r="J3" s="16" t="s">
        <v>26</v>
      </c>
      <c r="K3" s="16" t="s">
        <v>27</v>
      </c>
      <c r="L3" s="16" t="s">
        <v>28</v>
      </c>
      <c r="M3" s="16" t="s">
        <v>29</v>
      </c>
      <c r="N3" s="16" t="s">
        <v>30</v>
      </c>
      <c r="O3" s="15" t="s">
        <v>31</v>
      </c>
      <c r="P3" s="18" t="s">
        <v>32</v>
      </c>
      <c r="Q3" s="18" t="s">
        <v>33</v>
      </c>
    </row>
    <row r="4" spans="1:25" x14ac:dyDescent="0.25">
      <c r="B4" s="19" t="s">
        <v>34</v>
      </c>
      <c r="C4" s="15"/>
      <c r="D4" s="20" t="s">
        <v>35</v>
      </c>
      <c r="E4" s="21"/>
      <c r="F4" s="22"/>
      <c r="G4" s="23" t="s">
        <v>35</v>
      </c>
      <c r="H4" s="24" t="s">
        <v>35</v>
      </c>
      <c r="I4" s="25" t="s">
        <v>35</v>
      </c>
      <c r="J4" s="26" t="s">
        <v>35</v>
      </c>
      <c r="K4" s="22"/>
      <c r="L4" s="22"/>
      <c r="M4" s="22" t="s">
        <v>35</v>
      </c>
      <c r="N4" s="22"/>
      <c r="O4" s="25" t="s">
        <v>35</v>
      </c>
      <c r="P4" s="24" t="s">
        <v>35</v>
      </c>
      <c r="Q4" s="24" t="s">
        <v>35</v>
      </c>
    </row>
    <row r="5" spans="1:25" x14ac:dyDescent="0.25">
      <c r="B5" s="27" t="s">
        <v>36</v>
      </c>
      <c r="C5" s="28"/>
      <c r="D5" s="29"/>
      <c r="E5" s="29"/>
      <c r="F5" s="29"/>
      <c r="G5" s="30"/>
      <c r="H5" s="31"/>
      <c r="I5" s="32"/>
      <c r="J5" s="33"/>
      <c r="K5" s="33"/>
      <c r="L5" s="33"/>
      <c r="M5" s="33"/>
      <c r="N5" s="33"/>
      <c r="O5" s="34"/>
      <c r="P5" s="35"/>
      <c r="Q5" s="36"/>
    </row>
    <row r="6" spans="1:25" x14ac:dyDescent="0.25">
      <c r="A6">
        <v>8263391</v>
      </c>
      <c r="B6" s="37" t="s">
        <v>37</v>
      </c>
      <c r="C6" s="32"/>
      <c r="D6" s="38">
        <f>$D$38*C6/12*7</f>
        <v>0</v>
      </c>
      <c r="E6" s="38"/>
      <c r="F6" s="38"/>
      <c r="G6" s="39"/>
      <c r="H6" s="40">
        <f t="shared" ref="H6:H14" si="0">D6+G6</f>
        <v>0</v>
      </c>
      <c r="I6" s="91"/>
      <c r="J6" s="38">
        <v>0</v>
      </c>
      <c r="K6" s="92" t="s">
        <v>38</v>
      </c>
      <c r="L6" s="42">
        <v>0</v>
      </c>
      <c r="M6" s="42">
        <v>0</v>
      </c>
      <c r="N6" s="38"/>
      <c r="O6" s="39"/>
      <c r="P6" s="40">
        <f t="shared" ref="P6:P15" si="1">I6+J6+M6+O6</f>
        <v>0</v>
      </c>
      <c r="Q6" s="36">
        <f t="shared" ref="Q6:Q15" si="2">H6+P6</f>
        <v>0</v>
      </c>
    </row>
    <row r="7" spans="1:25" x14ac:dyDescent="0.25">
      <c r="A7">
        <v>8262024</v>
      </c>
      <c r="B7" s="37" t="s">
        <v>39</v>
      </c>
      <c r="C7" s="32">
        <v>30</v>
      </c>
      <c r="D7" s="38">
        <f t="shared" ref="D7:D15" si="3">$D$38*C7/12*7</f>
        <v>75267.5</v>
      </c>
      <c r="E7" s="38"/>
      <c r="F7" s="38"/>
      <c r="G7" s="39"/>
      <c r="H7" s="40">
        <f t="shared" si="0"/>
        <v>75267.5</v>
      </c>
      <c r="I7" s="91">
        <v>0</v>
      </c>
      <c r="J7" s="38">
        <v>0</v>
      </c>
      <c r="K7" s="38">
        <v>60</v>
      </c>
      <c r="L7" s="38">
        <v>62</v>
      </c>
      <c r="M7" s="38">
        <v>129819</v>
      </c>
      <c r="N7" s="38"/>
      <c r="O7" s="39"/>
      <c r="P7" s="40">
        <f t="shared" si="1"/>
        <v>129819</v>
      </c>
      <c r="Q7" s="36">
        <f t="shared" si="2"/>
        <v>205086.5</v>
      </c>
    </row>
    <row r="8" spans="1:25" x14ac:dyDescent="0.25">
      <c r="A8">
        <v>8262042</v>
      </c>
      <c r="B8" s="37" t="s">
        <v>40</v>
      </c>
      <c r="C8" s="32">
        <v>60</v>
      </c>
      <c r="D8" s="38">
        <f t="shared" si="3"/>
        <v>150535</v>
      </c>
      <c r="E8" s="38"/>
      <c r="F8" s="38"/>
      <c r="G8" s="39"/>
      <c r="H8" s="40">
        <f t="shared" si="0"/>
        <v>150535</v>
      </c>
      <c r="I8" s="91">
        <v>0</v>
      </c>
      <c r="J8" s="38">
        <v>10500</v>
      </c>
      <c r="K8" s="38">
        <v>60</v>
      </c>
      <c r="L8" s="38">
        <v>61</v>
      </c>
      <c r="M8" s="38">
        <v>166745</v>
      </c>
      <c r="N8" s="38"/>
      <c r="O8" s="39"/>
      <c r="P8" s="40">
        <f t="shared" si="1"/>
        <v>177245</v>
      </c>
      <c r="Q8" s="36">
        <f t="shared" si="2"/>
        <v>327780</v>
      </c>
    </row>
    <row r="9" spans="1:25" x14ac:dyDescent="0.25">
      <c r="A9">
        <v>8262043</v>
      </c>
      <c r="B9" s="37" t="s">
        <v>41</v>
      </c>
      <c r="C9" s="32">
        <v>0</v>
      </c>
      <c r="D9" s="38">
        <f t="shared" si="3"/>
        <v>0</v>
      </c>
      <c r="E9" s="38"/>
      <c r="F9" s="38"/>
      <c r="G9" s="39"/>
      <c r="H9" s="40">
        <f t="shared" si="0"/>
        <v>0</v>
      </c>
      <c r="I9" s="91"/>
      <c r="J9" s="38">
        <v>0</v>
      </c>
      <c r="K9" s="38">
        <v>0</v>
      </c>
      <c r="L9" s="38"/>
      <c r="M9" s="38"/>
      <c r="N9" s="38"/>
      <c r="O9" s="39"/>
      <c r="P9" s="40">
        <f t="shared" si="1"/>
        <v>0</v>
      </c>
      <c r="Q9" s="36">
        <f t="shared" si="2"/>
        <v>0</v>
      </c>
    </row>
    <row r="10" spans="1:25" x14ac:dyDescent="0.25">
      <c r="A10">
        <v>8262076</v>
      </c>
      <c r="B10" s="37" t="s">
        <v>42</v>
      </c>
      <c r="C10" s="32">
        <v>0</v>
      </c>
      <c r="D10" s="38">
        <f t="shared" si="3"/>
        <v>0</v>
      </c>
      <c r="E10" s="38"/>
      <c r="F10" s="38"/>
      <c r="G10" s="39"/>
      <c r="H10" s="40">
        <f t="shared" si="0"/>
        <v>0</v>
      </c>
      <c r="I10" s="91"/>
      <c r="J10" s="38">
        <v>0</v>
      </c>
      <c r="K10" s="38">
        <v>0</v>
      </c>
      <c r="L10" s="38">
        <v>10</v>
      </c>
      <c r="M10" s="38">
        <v>14424</v>
      </c>
      <c r="N10" s="38"/>
      <c r="O10" s="39"/>
      <c r="P10" s="40">
        <f t="shared" si="1"/>
        <v>14424</v>
      </c>
      <c r="Q10" s="36">
        <f t="shared" si="2"/>
        <v>14424</v>
      </c>
    </row>
    <row r="11" spans="1:25" x14ac:dyDescent="0.25">
      <c r="A11">
        <v>8263390</v>
      </c>
      <c r="B11" s="37" t="s">
        <v>43</v>
      </c>
      <c r="C11" s="32">
        <v>30</v>
      </c>
      <c r="D11" s="38">
        <f t="shared" si="3"/>
        <v>75267.5</v>
      </c>
      <c r="E11" s="38"/>
      <c r="F11" s="38"/>
      <c r="G11" s="39"/>
      <c r="H11" s="40">
        <f t="shared" si="0"/>
        <v>75267.5</v>
      </c>
      <c r="I11" s="91"/>
      <c r="J11" s="38"/>
      <c r="K11" s="38">
        <v>30</v>
      </c>
      <c r="L11" s="33">
        <v>0</v>
      </c>
      <c r="M11" s="33">
        <v>0</v>
      </c>
      <c r="N11" s="33"/>
      <c r="O11" s="39"/>
      <c r="P11" s="40">
        <f t="shared" si="1"/>
        <v>0</v>
      </c>
      <c r="Q11" s="36">
        <f t="shared" si="2"/>
        <v>75267.5</v>
      </c>
    </row>
    <row r="12" spans="1:25" x14ac:dyDescent="0.25">
      <c r="A12">
        <v>8263058</v>
      </c>
      <c r="B12" s="37" t="s">
        <v>44</v>
      </c>
      <c r="C12" s="32">
        <v>15</v>
      </c>
      <c r="D12" s="38">
        <f t="shared" si="3"/>
        <v>37633.75</v>
      </c>
      <c r="E12" s="38"/>
      <c r="F12" s="38"/>
      <c r="G12" s="39"/>
      <c r="H12" s="40">
        <f t="shared" si="0"/>
        <v>37633.75</v>
      </c>
      <c r="I12" s="91"/>
      <c r="J12" s="38"/>
      <c r="K12" s="38">
        <v>15</v>
      </c>
      <c r="L12" s="38">
        <v>56.5</v>
      </c>
      <c r="M12" s="38">
        <v>86546</v>
      </c>
      <c r="N12" s="38"/>
      <c r="O12" s="39"/>
      <c r="P12" s="40">
        <f t="shared" si="1"/>
        <v>86546</v>
      </c>
      <c r="Q12" s="36">
        <f t="shared" si="2"/>
        <v>124179.75</v>
      </c>
    </row>
    <row r="13" spans="1:25" x14ac:dyDescent="0.25">
      <c r="A13">
        <v>8260124</v>
      </c>
      <c r="B13" s="37" t="s">
        <v>184</v>
      </c>
      <c r="C13" s="32">
        <v>90</v>
      </c>
      <c r="D13" s="38">
        <f t="shared" si="3"/>
        <v>225802.5</v>
      </c>
      <c r="E13" s="38"/>
      <c r="F13" s="38"/>
      <c r="G13" s="39"/>
      <c r="H13" s="40">
        <f t="shared" si="0"/>
        <v>225802.5</v>
      </c>
      <c r="I13" s="93">
        <v>74700</v>
      </c>
      <c r="J13" s="38"/>
      <c r="K13" s="38"/>
      <c r="L13" s="38"/>
      <c r="M13" s="38"/>
      <c r="N13" s="38"/>
      <c r="O13" s="39"/>
      <c r="P13" s="40">
        <f t="shared" si="1"/>
        <v>74700</v>
      </c>
      <c r="Q13" s="36">
        <f t="shared" si="2"/>
        <v>300502.5</v>
      </c>
    </row>
    <row r="14" spans="1:25" x14ac:dyDescent="0.25">
      <c r="A14">
        <v>8262021</v>
      </c>
      <c r="B14" s="37" t="s">
        <v>45</v>
      </c>
      <c r="C14" s="32">
        <v>0</v>
      </c>
      <c r="D14" s="38">
        <f t="shared" si="3"/>
        <v>0</v>
      </c>
      <c r="E14" s="38"/>
      <c r="F14" s="38"/>
      <c r="G14" s="39"/>
      <c r="H14" s="40">
        <f t="shared" si="0"/>
        <v>0</v>
      </c>
      <c r="I14" s="91"/>
      <c r="J14" s="38"/>
      <c r="K14" s="38">
        <v>0</v>
      </c>
      <c r="L14" s="33">
        <v>0</v>
      </c>
      <c r="M14" s="33">
        <v>0</v>
      </c>
      <c r="N14" s="33"/>
      <c r="O14" s="39"/>
      <c r="P14" s="40">
        <f t="shared" si="1"/>
        <v>0</v>
      </c>
      <c r="Q14" s="36">
        <f t="shared" si="2"/>
        <v>0</v>
      </c>
    </row>
    <row r="15" spans="1:25" x14ac:dyDescent="0.25">
      <c r="B15" s="37" t="s">
        <v>46</v>
      </c>
      <c r="C15" s="32"/>
      <c r="D15" s="38">
        <f t="shared" si="3"/>
        <v>0</v>
      </c>
      <c r="E15" s="38"/>
      <c r="F15" s="38"/>
      <c r="G15" s="39"/>
      <c r="H15" s="40"/>
      <c r="I15" s="91"/>
      <c r="J15" s="38"/>
      <c r="K15" s="38">
        <v>60</v>
      </c>
      <c r="L15" s="33"/>
      <c r="M15" s="33"/>
      <c r="N15" s="33">
        <v>60</v>
      </c>
      <c r="O15" s="39">
        <f>N15*7/12*D38</f>
        <v>150535</v>
      </c>
      <c r="P15" s="40">
        <f t="shared" si="1"/>
        <v>150535</v>
      </c>
      <c r="Q15" s="36">
        <f t="shared" si="2"/>
        <v>150535</v>
      </c>
    </row>
    <row r="16" spans="1:25" x14ac:dyDescent="0.25">
      <c r="B16" s="37"/>
      <c r="C16" s="32"/>
      <c r="D16" s="38"/>
      <c r="E16" s="38"/>
      <c r="F16" s="38"/>
      <c r="G16" s="39"/>
      <c r="H16" s="40">
        <f>D16+G16</f>
        <v>0</v>
      </c>
      <c r="I16" s="91"/>
      <c r="J16" s="38"/>
      <c r="K16" s="38"/>
      <c r="L16" s="38"/>
      <c r="M16" s="38"/>
      <c r="N16" s="38"/>
      <c r="O16" s="39"/>
      <c r="P16" s="40"/>
      <c r="Q16" s="36"/>
    </row>
    <row r="17" spans="1:22" x14ac:dyDescent="0.25">
      <c r="B17" s="43" t="s">
        <v>47</v>
      </c>
      <c r="C17" s="32"/>
      <c r="D17" s="38"/>
      <c r="E17" s="38"/>
      <c r="F17" s="38"/>
      <c r="G17" s="39"/>
      <c r="H17" s="40">
        <f>D17+G17</f>
        <v>0</v>
      </c>
      <c r="I17" s="32"/>
      <c r="J17" s="33"/>
      <c r="K17" s="33"/>
      <c r="L17" s="33"/>
      <c r="M17" s="38"/>
      <c r="N17" s="38"/>
      <c r="O17" s="39"/>
      <c r="P17" s="40"/>
      <c r="Q17" s="36"/>
    </row>
    <row r="18" spans="1:22" x14ac:dyDescent="0.25">
      <c r="A18" s="13">
        <v>8264000</v>
      </c>
      <c r="B18" s="37" t="s">
        <v>48</v>
      </c>
      <c r="C18" s="32">
        <v>30</v>
      </c>
      <c r="D18" s="38">
        <f>$D$39*C18/12*7</f>
        <v>108342.5</v>
      </c>
      <c r="E18" s="38"/>
      <c r="F18" s="44"/>
      <c r="G18" s="45"/>
      <c r="H18" s="40">
        <f t="shared" ref="H18:H26" si="4">D18+G18</f>
        <v>108342.5</v>
      </c>
      <c r="I18" s="91"/>
      <c r="J18" s="38"/>
      <c r="K18" s="38">
        <v>120</v>
      </c>
      <c r="L18" s="33"/>
      <c r="M18" s="33"/>
      <c r="N18" s="33"/>
      <c r="O18" s="39"/>
      <c r="P18" s="40">
        <f>I18+J18+M18+O18</f>
        <v>0</v>
      </c>
      <c r="Q18" s="36">
        <f t="shared" ref="Q18:Q20" si="5">H18+P18</f>
        <v>108342.5</v>
      </c>
    </row>
    <row r="19" spans="1:22" x14ac:dyDescent="0.25">
      <c r="A19" s="13">
        <v>8264007</v>
      </c>
      <c r="B19" s="37" t="s">
        <v>49</v>
      </c>
      <c r="C19" s="32">
        <f>300+30</f>
        <v>330</v>
      </c>
      <c r="D19" s="38">
        <f t="shared" ref="D19:D20" si="6">$D$39*C19/12*7</f>
        <v>1191767.5</v>
      </c>
      <c r="E19" s="38">
        <v>360</v>
      </c>
      <c r="F19" s="44"/>
      <c r="G19" s="45"/>
      <c r="H19" s="40">
        <f t="shared" si="4"/>
        <v>1191767.5</v>
      </c>
      <c r="I19" s="91"/>
      <c r="J19" s="38">
        <v>180000</v>
      </c>
      <c r="K19" s="38"/>
      <c r="L19" s="33"/>
      <c r="M19" s="33"/>
      <c r="N19" s="33"/>
      <c r="O19" s="39"/>
      <c r="P19" s="40">
        <f>I19+J19+M19+O19</f>
        <v>180000</v>
      </c>
      <c r="Q19" s="36">
        <f t="shared" si="5"/>
        <v>1371767.5</v>
      </c>
    </row>
    <row r="20" spans="1:22" x14ac:dyDescent="0.25">
      <c r="B20" s="37" t="s">
        <v>50</v>
      </c>
      <c r="C20" s="32"/>
      <c r="D20" s="38">
        <f t="shared" si="6"/>
        <v>0</v>
      </c>
      <c r="E20" s="38"/>
      <c r="F20" s="38"/>
      <c r="G20" s="39"/>
      <c r="H20" s="40">
        <f t="shared" si="4"/>
        <v>0</v>
      </c>
      <c r="I20" s="91"/>
      <c r="J20" s="38"/>
      <c r="K20" s="38">
        <v>60</v>
      </c>
      <c r="L20" s="33"/>
      <c r="M20" s="33"/>
      <c r="N20" s="33">
        <f>60-30</f>
        <v>30</v>
      </c>
      <c r="O20" s="39">
        <f>N20*7/12*D39</f>
        <v>108342.5</v>
      </c>
      <c r="P20" s="40">
        <f>I20+J20+M20+O20</f>
        <v>108342.5</v>
      </c>
      <c r="Q20" s="36">
        <f t="shared" si="5"/>
        <v>108342.5</v>
      </c>
      <c r="S20" s="13" t="s">
        <v>185</v>
      </c>
    </row>
    <row r="21" spans="1:22" x14ac:dyDescent="0.25">
      <c r="B21" s="37"/>
      <c r="C21" s="32"/>
      <c r="D21" s="38"/>
      <c r="E21" s="38"/>
      <c r="F21" s="38"/>
      <c r="G21" s="39"/>
      <c r="H21" s="40">
        <f t="shared" si="4"/>
        <v>0</v>
      </c>
      <c r="I21" s="91"/>
      <c r="J21" s="38"/>
      <c r="K21" s="38"/>
      <c r="L21" s="38"/>
      <c r="M21" s="38"/>
      <c r="N21" s="38"/>
      <c r="O21" s="39"/>
      <c r="P21" s="40"/>
      <c r="Q21" s="36"/>
    </row>
    <row r="22" spans="1:22" x14ac:dyDescent="0.25">
      <c r="B22" s="43" t="s">
        <v>51</v>
      </c>
      <c r="C22" s="32"/>
      <c r="D22" s="38"/>
      <c r="E22" s="38"/>
      <c r="F22" s="38"/>
      <c r="G22" s="39"/>
      <c r="H22" s="40">
        <f t="shared" si="4"/>
        <v>0</v>
      </c>
      <c r="I22" s="32"/>
      <c r="J22" s="33"/>
      <c r="K22" s="33"/>
      <c r="L22" s="33"/>
      <c r="M22" s="33"/>
      <c r="N22" s="33"/>
      <c r="O22" s="34"/>
      <c r="P22" s="40"/>
      <c r="Q22" s="36"/>
    </row>
    <row r="23" spans="1:22" x14ac:dyDescent="0.25">
      <c r="A23" s="13" t="s">
        <v>52</v>
      </c>
      <c r="B23" s="37" t="s">
        <v>53</v>
      </c>
      <c r="C23" s="32">
        <f>30+30</f>
        <v>60</v>
      </c>
      <c r="D23" s="38">
        <f t="shared" ref="D23:D27" si="7">$D$38*C23/12*7</f>
        <v>150535</v>
      </c>
      <c r="E23" s="38">
        <v>90</v>
      </c>
      <c r="F23" s="38">
        <v>15</v>
      </c>
      <c r="G23" s="38">
        <v>64515</v>
      </c>
      <c r="H23" s="40">
        <f t="shared" si="4"/>
        <v>215050</v>
      </c>
      <c r="I23" s="91"/>
      <c r="J23" s="38"/>
      <c r="K23" s="38"/>
      <c r="L23" s="38"/>
      <c r="M23" s="38"/>
      <c r="N23" s="38"/>
      <c r="O23" s="39"/>
      <c r="P23" s="40">
        <f t="shared" ref="P23:P24" si="8">I23+J23+M23+O23</f>
        <v>0</v>
      </c>
      <c r="Q23" s="36">
        <f t="shared" ref="Q23:Q24" si="9">H23+P23</f>
        <v>215050</v>
      </c>
    </row>
    <row r="24" spans="1:22" x14ac:dyDescent="0.25">
      <c r="A24" s="13" t="s">
        <v>54</v>
      </c>
      <c r="B24" s="37" t="s">
        <v>55</v>
      </c>
      <c r="C24" s="32">
        <v>120</v>
      </c>
      <c r="D24" s="38">
        <f t="shared" ref="D24" si="10">$D$39*C24/12*7</f>
        <v>433370</v>
      </c>
      <c r="E24" s="38">
        <v>120</v>
      </c>
      <c r="F24" s="47"/>
      <c r="G24" s="39"/>
      <c r="H24" s="40">
        <f t="shared" si="4"/>
        <v>433370</v>
      </c>
      <c r="I24" s="91"/>
      <c r="J24" s="38"/>
      <c r="K24" s="38"/>
      <c r="L24" s="38"/>
      <c r="M24" s="38"/>
      <c r="N24" s="38"/>
      <c r="O24" s="39"/>
      <c r="P24" s="40">
        <f t="shared" si="8"/>
        <v>0</v>
      </c>
      <c r="Q24" s="36">
        <f t="shared" si="9"/>
        <v>433370</v>
      </c>
    </row>
    <row r="25" spans="1:22" x14ac:dyDescent="0.25">
      <c r="A25" s="13" t="s">
        <v>56</v>
      </c>
      <c r="B25" s="37" t="s">
        <v>57</v>
      </c>
      <c r="C25" s="32">
        <v>30</v>
      </c>
      <c r="D25" s="38">
        <f t="shared" si="7"/>
        <v>75267.5</v>
      </c>
      <c r="E25" s="38">
        <v>30</v>
      </c>
      <c r="F25" s="38"/>
      <c r="G25" s="39"/>
      <c r="H25" s="40">
        <f t="shared" si="4"/>
        <v>75267.5</v>
      </c>
      <c r="I25" s="91"/>
      <c r="J25" s="38"/>
      <c r="K25" s="46"/>
      <c r="L25" s="46"/>
      <c r="M25" s="38"/>
      <c r="N25" s="38"/>
      <c r="O25" s="39"/>
      <c r="P25" s="40">
        <f>I25+J25+M25+O25</f>
        <v>0</v>
      </c>
      <c r="Q25" s="36">
        <f>H25+P25</f>
        <v>75267.5</v>
      </c>
    </row>
    <row r="26" spans="1:22" x14ac:dyDescent="0.25">
      <c r="A26" s="13" t="s">
        <v>58</v>
      </c>
      <c r="B26" s="37" t="s">
        <v>59</v>
      </c>
      <c r="C26" s="32">
        <v>30</v>
      </c>
      <c r="D26" s="38">
        <f t="shared" ref="D26" si="11">$D$39*C26/12*7</f>
        <v>108342.5</v>
      </c>
      <c r="E26" s="38">
        <v>150</v>
      </c>
      <c r="F26" s="47"/>
      <c r="G26" s="39"/>
      <c r="H26" s="40">
        <f t="shared" si="4"/>
        <v>108342.5</v>
      </c>
      <c r="I26" s="91"/>
      <c r="J26" s="38"/>
      <c r="K26" s="38"/>
      <c r="L26" s="38"/>
      <c r="M26" s="38"/>
      <c r="N26" s="38"/>
      <c r="O26" s="39"/>
      <c r="P26" s="40">
        <f>I26+J26+M26+O26</f>
        <v>0</v>
      </c>
      <c r="Q26" s="36">
        <f>H26+P26</f>
        <v>108342.5</v>
      </c>
    </row>
    <row r="27" spans="1:22" x14ac:dyDescent="0.25">
      <c r="A27">
        <v>8264703</v>
      </c>
      <c r="B27" s="37" t="s">
        <v>60</v>
      </c>
      <c r="C27" s="32">
        <v>30</v>
      </c>
      <c r="D27" s="38">
        <f t="shared" si="7"/>
        <v>75267.5</v>
      </c>
      <c r="E27" s="38"/>
      <c r="F27" s="38"/>
      <c r="G27" s="39"/>
      <c r="H27" s="40">
        <f>D27+G27</f>
        <v>75267.5</v>
      </c>
      <c r="I27" s="91"/>
      <c r="J27" s="38"/>
      <c r="K27" s="38">
        <v>60</v>
      </c>
      <c r="L27" s="38"/>
      <c r="M27" s="38"/>
      <c r="N27" s="38"/>
      <c r="O27" s="39"/>
      <c r="P27" s="40">
        <f>I27+J27+M27+O27</f>
        <v>0</v>
      </c>
      <c r="Q27" s="36">
        <f>H27+P27</f>
        <v>75267.5</v>
      </c>
    </row>
    <row r="28" spans="1:22" x14ac:dyDescent="0.25">
      <c r="B28" s="37"/>
      <c r="C28" s="32"/>
      <c r="D28" s="38"/>
      <c r="E28" s="38"/>
      <c r="F28" s="38"/>
      <c r="G28" s="39"/>
      <c r="H28" s="40"/>
      <c r="I28" s="41"/>
      <c r="J28" s="48"/>
      <c r="K28" s="48"/>
      <c r="L28" s="48"/>
      <c r="M28" s="48"/>
      <c r="N28" s="48"/>
      <c r="O28" s="49"/>
      <c r="P28" s="40"/>
      <c r="Q28" s="36"/>
    </row>
    <row r="29" spans="1:22" ht="16.5" thickBot="1" x14ac:dyDescent="0.3">
      <c r="B29" s="50" t="s">
        <v>3</v>
      </c>
      <c r="C29" s="51">
        <f t="shared" ref="C29:Q29" si="12">SUM(C5:C28)</f>
        <v>855</v>
      </c>
      <c r="D29" s="51">
        <f t="shared" si="12"/>
        <v>2707398.75</v>
      </c>
      <c r="E29" s="51">
        <f t="shared" si="12"/>
        <v>750</v>
      </c>
      <c r="F29" s="51">
        <f t="shared" si="12"/>
        <v>15</v>
      </c>
      <c r="G29" s="52">
        <f t="shared" si="12"/>
        <v>64515</v>
      </c>
      <c r="H29" s="53">
        <f t="shared" si="12"/>
        <v>2771913.75</v>
      </c>
      <c r="I29" s="54">
        <f t="shared" si="12"/>
        <v>74700</v>
      </c>
      <c r="J29" s="55">
        <f t="shared" si="12"/>
        <v>190500</v>
      </c>
      <c r="K29" s="51">
        <f t="shared" si="12"/>
        <v>465</v>
      </c>
      <c r="L29" s="51">
        <f t="shared" si="12"/>
        <v>189.5</v>
      </c>
      <c r="M29" s="51">
        <f t="shared" si="12"/>
        <v>397534</v>
      </c>
      <c r="N29" s="51">
        <f t="shared" si="12"/>
        <v>90</v>
      </c>
      <c r="O29" s="52">
        <f t="shared" si="12"/>
        <v>258877.5</v>
      </c>
      <c r="P29" s="53">
        <f t="shared" si="12"/>
        <v>921611.5</v>
      </c>
      <c r="Q29" s="53">
        <f t="shared" si="12"/>
        <v>3693525.25</v>
      </c>
    </row>
    <row r="30" spans="1:22" ht="16.5" thickBot="1" x14ac:dyDescent="0.3">
      <c r="B30" s="56"/>
      <c r="C30" s="57"/>
      <c r="D30" s="57"/>
      <c r="E30" s="57"/>
      <c r="F30" s="57"/>
      <c r="G30" s="57"/>
      <c r="H30" s="57"/>
      <c r="I30" s="58"/>
      <c r="J30" s="57"/>
      <c r="K30" s="57"/>
      <c r="L30" s="57"/>
      <c r="M30" s="57"/>
      <c r="N30" s="57"/>
      <c r="O30" s="57"/>
      <c r="P30" s="57"/>
      <c r="Q30" s="57"/>
      <c r="V30" s="13">
        <v>150535</v>
      </c>
    </row>
    <row r="31" spans="1:22" x14ac:dyDescent="0.25">
      <c r="B31" s="94" t="s">
        <v>186</v>
      </c>
      <c r="C31" s="95">
        <v>1095</v>
      </c>
      <c r="D31" s="96">
        <v>3396919</v>
      </c>
      <c r="E31" s="96">
        <v>510</v>
      </c>
      <c r="F31" s="96">
        <v>0</v>
      </c>
      <c r="G31" s="97">
        <v>0</v>
      </c>
      <c r="H31" s="98">
        <f>G31+D31</f>
        <v>3396919</v>
      </c>
      <c r="I31" s="99">
        <v>70800</v>
      </c>
      <c r="J31" s="96">
        <v>308250</v>
      </c>
      <c r="K31" s="96">
        <v>580</v>
      </c>
      <c r="L31" s="96">
        <v>359</v>
      </c>
      <c r="M31" s="96">
        <v>841734</v>
      </c>
      <c r="N31" s="96">
        <v>120</v>
      </c>
      <c r="O31" s="97">
        <v>350478</v>
      </c>
      <c r="P31" s="98">
        <f>I31+J31+M31+O31</f>
        <v>1571262</v>
      </c>
      <c r="Q31" s="100">
        <f>P31+H31</f>
        <v>4968181</v>
      </c>
      <c r="V31" s="13">
        <f>75268</f>
        <v>75268</v>
      </c>
    </row>
    <row r="32" spans="1:22" ht="16.5" thickBot="1" x14ac:dyDescent="0.3">
      <c r="B32" s="101" t="s">
        <v>187</v>
      </c>
      <c r="C32" s="102">
        <f>C29-C31</f>
        <v>-240</v>
      </c>
      <c r="D32" s="103">
        <f t="shared" ref="D32:O32" si="13">D29-D31</f>
        <v>-689520.25</v>
      </c>
      <c r="E32" s="103">
        <f t="shared" si="13"/>
        <v>240</v>
      </c>
      <c r="F32" s="103">
        <f t="shared" si="13"/>
        <v>15</v>
      </c>
      <c r="G32" s="103">
        <f t="shared" si="13"/>
        <v>64515</v>
      </c>
      <c r="H32" s="104">
        <f>H29-H31</f>
        <v>-625005.25</v>
      </c>
      <c r="I32" s="105">
        <f t="shared" si="13"/>
        <v>3900</v>
      </c>
      <c r="J32" s="103">
        <f t="shared" si="13"/>
        <v>-117750</v>
      </c>
      <c r="K32" s="103">
        <f t="shared" si="13"/>
        <v>-115</v>
      </c>
      <c r="L32" s="103">
        <f t="shared" si="13"/>
        <v>-169.5</v>
      </c>
      <c r="M32" s="103">
        <f t="shared" si="13"/>
        <v>-444200</v>
      </c>
      <c r="N32" s="106">
        <f t="shared" si="13"/>
        <v>-30</v>
      </c>
      <c r="O32" s="103">
        <f t="shared" si="13"/>
        <v>-91600.5</v>
      </c>
      <c r="P32" s="104">
        <f>I32+J32+O32+M32</f>
        <v>-649650.5</v>
      </c>
      <c r="Q32" s="107">
        <f>P32+H32</f>
        <v>-1274655.75</v>
      </c>
      <c r="V32" s="13">
        <f>V30-V31</f>
        <v>75267</v>
      </c>
    </row>
    <row r="33" spans="2:22" x14ac:dyDescent="0.25">
      <c r="B33" s="56"/>
      <c r="C33" s="57"/>
      <c r="D33" s="57"/>
      <c r="E33" s="57"/>
      <c r="F33" s="57"/>
      <c r="G33" s="57"/>
      <c r="H33" s="57"/>
      <c r="I33" s="58"/>
      <c r="J33" s="57"/>
      <c r="K33" s="57"/>
      <c r="L33" s="57"/>
      <c r="M33" s="57"/>
      <c r="N33" s="57"/>
      <c r="O33" s="57"/>
      <c r="P33" s="57"/>
      <c r="Q33" s="57"/>
      <c r="V33" s="13" t="s">
        <v>188</v>
      </c>
    </row>
    <row r="34" spans="2:22" x14ac:dyDescent="0.25">
      <c r="B34" s="13" t="s">
        <v>189</v>
      </c>
      <c r="D34" s="108"/>
      <c r="E34" s="108"/>
      <c r="F34" s="108"/>
      <c r="G34" s="108"/>
      <c r="H34" s="108"/>
    </row>
    <row r="35" spans="2:22" x14ac:dyDescent="0.25">
      <c r="B35" s="13" t="s">
        <v>190</v>
      </c>
    </row>
    <row r="36" spans="2:22" x14ac:dyDescent="0.25">
      <c r="B36" s="109" t="s">
        <v>191</v>
      </c>
      <c r="J36" s="60"/>
      <c r="K36" s="60"/>
      <c r="L36" s="60"/>
      <c r="M36" s="60"/>
      <c r="N36" s="60"/>
      <c r="O36" s="60"/>
      <c r="P36" s="60"/>
      <c r="Q36" s="60"/>
    </row>
    <row r="37" spans="2:22" x14ac:dyDescent="0.25">
      <c r="B37" s="13" t="s">
        <v>192</v>
      </c>
      <c r="P37" s="110"/>
      <c r="Q37" s="110"/>
    </row>
    <row r="38" spans="2:22" x14ac:dyDescent="0.25">
      <c r="B38" s="59"/>
      <c r="C38" s="13" t="s">
        <v>193</v>
      </c>
      <c r="D38" s="13">
        <v>4301</v>
      </c>
      <c r="E38" s="13" t="s">
        <v>194</v>
      </c>
      <c r="J38" s="60"/>
      <c r="K38" s="60"/>
      <c r="L38" s="60"/>
      <c r="M38" s="60"/>
      <c r="N38" s="60"/>
      <c r="O38" s="60"/>
      <c r="P38" s="60"/>
      <c r="Q38" s="60">
        <f>Q36-Q37</f>
        <v>0</v>
      </c>
    </row>
    <row r="39" spans="2:22" x14ac:dyDescent="0.25">
      <c r="B39" s="59"/>
      <c r="C39" s="13" t="s">
        <v>195</v>
      </c>
      <c r="D39" s="13">
        <v>6191</v>
      </c>
      <c r="E39" s="13" t="s">
        <v>194</v>
      </c>
      <c r="J39" s="60"/>
      <c r="K39" s="60"/>
      <c r="L39" s="60"/>
      <c r="M39" s="60"/>
      <c r="N39" s="60"/>
      <c r="O39" s="60"/>
      <c r="P39" s="60"/>
      <c r="Q39" s="60"/>
    </row>
    <row r="40" spans="2:22" x14ac:dyDescent="0.25">
      <c r="B40" s="59"/>
      <c r="J40" s="60"/>
      <c r="K40" s="60"/>
      <c r="L40" s="60"/>
      <c r="M40" s="60"/>
      <c r="N40" s="60"/>
      <c r="O40" s="60"/>
      <c r="P40" s="60"/>
      <c r="Q40" s="60"/>
    </row>
  </sheetData>
  <mergeCells count="2">
    <mergeCell ref="C1:H1"/>
    <mergeCell ref="I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111"/>
  <sheetViews>
    <sheetView topLeftCell="A81" workbookViewId="0">
      <selection activeCell="B106" sqref="B106"/>
    </sheetView>
  </sheetViews>
  <sheetFormatPr defaultRowHeight="15" x14ac:dyDescent="0.2"/>
  <cols>
    <col min="1" max="1" width="38" bestFit="1" customWidth="1"/>
  </cols>
  <sheetData>
    <row r="4" spans="1:2" x14ac:dyDescent="0.2">
      <c r="A4" s="2" t="s">
        <v>62</v>
      </c>
      <c r="B4">
        <v>0</v>
      </c>
    </row>
    <row r="5" spans="1:2" x14ac:dyDescent="0.2">
      <c r="A5" t="s">
        <v>68</v>
      </c>
      <c r="B5">
        <v>8262348</v>
      </c>
    </row>
    <row r="6" spans="1:2" x14ac:dyDescent="0.2">
      <c r="A6" t="s">
        <v>69</v>
      </c>
      <c r="B6">
        <v>8262326</v>
      </c>
    </row>
    <row r="7" spans="1:2" x14ac:dyDescent="0.2">
      <c r="A7" t="s">
        <v>70</v>
      </c>
      <c r="B7">
        <v>8262238</v>
      </c>
    </row>
    <row r="8" spans="1:2" x14ac:dyDescent="0.2">
      <c r="A8" t="s">
        <v>71</v>
      </c>
      <c r="B8">
        <v>8263377</v>
      </c>
    </row>
    <row r="9" spans="1:2" x14ac:dyDescent="0.2">
      <c r="A9" t="s">
        <v>72</v>
      </c>
      <c r="B9">
        <v>8263384</v>
      </c>
    </row>
    <row r="10" spans="1:2" x14ac:dyDescent="0.2">
      <c r="A10" t="s">
        <v>73</v>
      </c>
      <c r="B10">
        <v>8262309</v>
      </c>
    </row>
    <row r="11" spans="1:2" x14ac:dyDescent="0.2">
      <c r="A11" t="s">
        <v>74</v>
      </c>
      <c r="B11">
        <v>8263391</v>
      </c>
    </row>
    <row r="12" spans="1:2" x14ac:dyDescent="0.2">
      <c r="A12" t="s">
        <v>75</v>
      </c>
      <c r="B12">
        <v>8262005</v>
      </c>
    </row>
    <row r="13" spans="1:2" x14ac:dyDescent="0.2">
      <c r="A13" t="s">
        <v>76</v>
      </c>
      <c r="B13">
        <v>8262017</v>
      </c>
    </row>
    <row r="14" spans="1:2" x14ac:dyDescent="0.2">
      <c r="A14" t="s">
        <v>77</v>
      </c>
      <c r="B14">
        <v>8262121</v>
      </c>
    </row>
    <row r="15" spans="1:2" x14ac:dyDescent="0.2">
      <c r="A15" t="s">
        <v>78</v>
      </c>
      <c r="B15">
        <v>8262336</v>
      </c>
    </row>
    <row r="16" spans="1:2" x14ac:dyDescent="0.2">
      <c r="A16" t="s">
        <v>79</v>
      </c>
      <c r="B16">
        <v>8262015</v>
      </c>
    </row>
    <row r="17" spans="1:2" x14ac:dyDescent="0.2">
      <c r="A17" t="s">
        <v>80</v>
      </c>
      <c r="B17">
        <v>8262346</v>
      </c>
    </row>
    <row r="18" spans="1:2" x14ac:dyDescent="0.2">
      <c r="A18" t="s">
        <v>81</v>
      </c>
      <c r="B18">
        <v>8262018</v>
      </c>
    </row>
    <row r="19" spans="1:2" x14ac:dyDescent="0.2">
      <c r="A19" t="s">
        <v>82</v>
      </c>
      <c r="B19">
        <v>8262003</v>
      </c>
    </row>
    <row r="20" spans="1:2" x14ac:dyDescent="0.2">
      <c r="A20" t="s">
        <v>83</v>
      </c>
      <c r="B20">
        <v>8262028</v>
      </c>
    </row>
    <row r="21" spans="1:2" x14ac:dyDescent="0.2">
      <c r="A21" t="s">
        <v>84</v>
      </c>
      <c r="B21">
        <v>8263000</v>
      </c>
    </row>
    <row r="22" spans="1:2" x14ac:dyDescent="0.2">
      <c r="A22" t="s">
        <v>85</v>
      </c>
      <c r="B22">
        <v>8265410</v>
      </c>
    </row>
    <row r="23" spans="1:2" x14ac:dyDescent="0.2">
      <c r="A23" t="s">
        <v>86</v>
      </c>
      <c r="B23">
        <v>8262313</v>
      </c>
    </row>
    <row r="24" spans="1:2" x14ac:dyDescent="0.2">
      <c r="A24" t="s">
        <v>87</v>
      </c>
      <c r="B24">
        <v>8262351</v>
      </c>
    </row>
    <row r="25" spans="1:2" x14ac:dyDescent="0.2">
      <c r="A25" t="s">
        <v>88</v>
      </c>
      <c r="B25">
        <v>8262353</v>
      </c>
    </row>
    <row r="26" spans="1:2" x14ac:dyDescent="0.2">
      <c r="A26" t="s">
        <v>89</v>
      </c>
      <c r="B26">
        <v>8262024</v>
      </c>
    </row>
    <row r="27" spans="1:2" x14ac:dyDescent="0.2">
      <c r="A27" t="s">
        <v>90</v>
      </c>
      <c r="B27">
        <v>8262285</v>
      </c>
    </row>
    <row r="28" spans="1:2" x14ac:dyDescent="0.2">
      <c r="A28" t="s">
        <v>91</v>
      </c>
      <c r="B28">
        <v>8262316</v>
      </c>
    </row>
    <row r="29" spans="1:2" x14ac:dyDescent="0.2">
      <c r="A29" t="s">
        <v>92</v>
      </c>
      <c r="B29">
        <v>8262323</v>
      </c>
    </row>
    <row r="30" spans="1:2" x14ac:dyDescent="0.2">
      <c r="A30" t="s">
        <v>93</v>
      </c>
      <c r="B30">
        <v>8263376</v>
      </c>
    </row>
    <row r="31" spans="1:2" x14ac:dyDescent="0.2">
      <c r="A31" t="s">
        <v>94</v>
      </c>
      <c r="B31">
        <v>8262347</v>
      </c>
    </row>
    <row r="32" spans="1:2" x14ac:dyDescent="0.2">
      <c r="A32" t="s">
        <v>95</v>
      </c>
      <c r="B32" t="s">
        <v>52</v>
      </c>
    </row>
    <row r="33" spans="1:2" x14ac:dyDescent="0.2">
      <c r="A33" t="s">
        <v>96</v>
      </c>
      <c r="B33" t="s">
        <v>54</v>
      </c>
    </row>
    <row r="34" spans="1:2" x14ac:dyDescent="0.2">
      <c r="A34" t="s">
        <v>97</v>
      </c>
      <c r="B34">
        <v>8262303</v>
      </c>
    </row>
    <row r="35" spans="1:2" x14ac:dyDescent="0.2">
      <c r="A35" t="s">
        <v>98</v>
      </c>
      <c r="B35">
        <v>8262337</v>
      </c>
    </row>
    <row r="36" spans="1:2" x14ac:dyDescent="0.2">
      <c r="A36" t="s">
        <v>99</v>
      </c>
      <c r="B36">
        <v>8262272</v>
      </c>
    </row>
    <row r="37" spans="1:2" x14ac:dyDescent="0.2">
      <c r="A37" t="s">
        <v>100</v>
      </c>
      <c r="B37">
        <v>8262305</v>
      </c>
    </row>
    <row r="38" spans="1:2" x14ac:dyDescent="0.2">
      <c r="A38" t="s">
        <v>101</v>
      </c>
      <c r="B38">
        <v>8262042</v>
      </c>
    </row>
    <row r="39" spans="1:2" x14ac:dyDescent="0.2">
      <c r="A39" t="s">
        <v>102</v>
      </c>
      <c r="B39">
        <v>8262043</v>
      </c>
    </row>
    <row r="40" spans="1:2" x14ac:dyDescent="0.2">
      <c r="A40" t="s">
        <v>103</v>
      </c>
      <c r="B40">
        <v>8262324</v>
      </c>
    </row>
    <row r="41" spans="1:2" x14ac:dyDescent="0.2">
      <c r="A41" t="s">
        <v>104</v>
      </c>
      <c r="B41">
        <v>8262331</v>
      </c>
    </row>
    <row r="42" spans="1:2" x14ac:dyDescent="0.2">
      <c r="A42" t="s">
        <v>105</v>
      </c>
      <c r="B42">
        <v>8262349</v>
      </c>
    </row>
    <row r="43" spans="1:2" x14ac:dyDescent="0.2">
      <c r="A43" t="s">
        <v>106</v>
      </c>
      <c r="B43">
        <v>8262334</v>
      </c>
    </row>
    <row r="44" spans="1:2" x14ac:dyDescent="0.2">
      <c r="A44" t="s">
        <v>107</v>
      </c>
      <c r="B44">
        <v>8262031</v>
      </c>
    </row>
    <row r="45" spans="1:2" x14ac:dyDescent="0.2">
      <c r="A45" t="s">
        <v>108</v>
      </c>
      <c r="B45">
        <v>8262006</v>
      </c>
    </row>
    <row r="46" spans="1:2" x14ac:dyDescent="0.2">
      <c r="A46" t="s">
        <v>109</v>
      </c>
      <c r="B46">
        <v>8262004</v>
      </c>
    </row>
    <row r="47" spans="1:2" x14ac:dyDescent="0.2">
      <c r="A47" t="s">
        <v>110</v>
      </c>
      <c r="B47" t="s">
        <v>56</v>
      </c>
    </row>
    <row r="48" spans="1:2" x14ac:dyDescent="0.2">
      <c r="A48" t="s">
        <v>111</v>
      </c>
      <c r="B48" t="s">
        <v>58</v>
      </c>
    </row>
    <row r="49" spans="1:2" x14ac:dyDescent="0.2">
      <c r="A49" t="s">
        <v>112</v>
      </c>
      <c r="B49">
        <v>8262350</v>
      </c>
    </row>
    <row r="50" spans="1:2" x14ac:dyDescent="0.2">
      <c r="A50" t="s">
        <v>113</v>
      </c>
      <c r="B50">
        <v>8262025</v>
      </c>
    </row>
    <row r="51" spans="1:2" x14ac:dyDescent="0.2">
      <c r="A51" t="s">
        <v>114</v>
      </c>
      <c r="B51">
        <v>8262284</v>
      </c>
    </row>
    <row r="52" spans="1:2" x14ac:dyDescent="0.2">
      <c r="A52" t="s">
        <v>115</v>
      </c>
      <c r="B52">
        <v>8262067</v>
      </c>
    </row>
    <row r="53" spans="1:2" x14ac:dyDescent="0.2">
      <c r="A53" t="s">
        <v>116</v>
      </c>
      <c r="B53">
        <v>8262007</v>
      </c>
    </row>
    <row r="54" spans="1:2" x14ac:dyDescent="0.2">
      <c r="A54" t="s">
        <v>117</v>
      </c>
      <c r="B54">
        <v>8264005</v>
      </c>
    </row>
    <row r="55" spans="1:2" x14ac:dyDescent="0.2">
      <c r="A55" t="s">
        <v>118</v>
      </c>
      <c r="B55">
        <v>8262506</v>
      </c>
    </row>
    <row r="56" spans="1:2" x14ac:dyDescent="0.2">
      <c r="A56" t="s">
        <v>119</v>
      </c>
      <c r="B56">
        <v>8262332</v>
      </c>
    </row>
    <row r="57" spans="1:2" x14ac:dyDescent="0.2">
      <c r="A57" t="s">
        <v>120</v>
      </c>
      <c r="B57">
        <v>8262001</v>
      </c>
    </row>
    <row r="58" spans="1:2" x14ac:dyDescent="0.2">
      <c r="A58" t="s">
        <v>121</v>
      </c>
      <c r="B58">
        <v>8262016</v>
      </c>
    </row>
    <row r="59" spans="1:2" x14ac:dyDescent="0.2">
      <c r="A59" t="s">
        <v>122</v>
      </c>
      <c r="B59">
        <v>8262008</v>
      </c>
    </row>
    <row r="60" spans="1:2" x14ac:dyDescent="0.2">
      <c r="A60" t="s">
        <v>123</v>
      </c>
      <c r="B60">
        <v>8262027</v>
      </c>
    </row>
    <row r="61" spans="1:2" x14ac:dyDescent="0.2">
      <c r="A61" t="s">
        <v>124</v>
      </c>
      <c r="B61">
        <v>8262076</v>
      </c>
    </row>
    <row r="62" spans="1:2" x14ac:dyDescent="0.2">
      <c r="A62" t="s">
        <v>125</v>
      </c>
      <c r="B62">
        <v>8262020</v>
      </c>
    </row>
    <row r="63" spans="1:2" x14ac:dyDescent="0.2">
      <c r="A63" t="s">
        <v>126</v>
      </c>
      <c r="B63">
        <v>8263003</v>
      </c>
    </row>
    <row r="64" spans="1:2" x14ac:dyDescent="0.2">
      <c r="A64" t="s">
        <v>127</v>
      </c>
      <c r="B64">
        <v>8263390</v>
      </c>
    </row>
    <row r="65" spans="1:2" x14ac:dyDescent="0.2">
      <c r="A65" t="s">
        <v>128</v>
      </c>
      <c r="B65">
        <v>8263004</v>
      </c>
    </row>
    <row r="66" spans="1:2" x14ac:dyDescent="0.2">
      <c r="A66" t="s">
        <v>129</v>
      </c>
      <c r="B66">
        <v>8264703</v>
      </c>
    </row>
    <row r="67" spans="1:2" x14ac:dyDescent="0.2">
      <c r="A67" t="s">
        <v>130</v>
      </c>
      <c r="B67">
        <v>8262062</v>
      </c>
    </row>
    <row r="68" spans="1:2" x14ac:dyDescent="0.2">
      <c r="A68" t="s">
        <v>131</v>
      </c>
      <c r="B68">
        <v>8262082</v>
      </c>
    </row>
    <row r="69" spans="1:2" x14ac:dyDescent="0.2">
      <c r="A69" t="s">
        <v>132</v>
      </c>
      <c r="B69">
        <v>8262281</v>
      </c>
    </row>
    <row r="70" spans="1:2" x14ac:dyDescent="0.2">
      <c r="A70" t="s">
        <v>133</v>
      </c>
      <c r="B70">
        <v>8262019</v>
      </c>
    </row>
    <row r="71" spans="1:2" x14ac:dyDescent="0.2">
      <c r="A71" t="s">
        <v>134</v>
      </c>
      <c r="B71">
        <v>8264018</v>
      </c>
    </row>
    <row r="72" spans="1:2" x14ac:dyDescent="0.2">
      <c r="A72" t="s">
        <v>135</v>
      </c>
      <c r="B72">
        <v>8263388</v>
      </c>
    </row>
    <row r="73" spans="1:2" x14ac:dyDescent="0.2">
      <c r="A73" t="s">
        <v>136</v>
      </c>
      <c r="B73">
        <v>8262247</v>
      </c>
    </row>
    <row r="74" spans="1:2" x14ac:dyDescent="0.2">
      <c r="A74" t="s">
        <v>137</v>
      </c>
      <c r="B74">
        <v>8262002</v>
      </c>
    </row>
    <row r="75" spans="1:2" x14ac:dyDescent="0.2">
      <c r="A75" t="s">
        <v>138</v>
      </c>
      <c r="B75">
        <v>8262322</v>
      </c>
    </row>
    <row r="76" spans="1:2" x14ac:dyDescent="0.2">
      <c r="A76" t="s">
        <v>139</v>
      </c>
      <c r="B76">
        <v>8263392</v>
      </c>
    </row>
    <row r="77" spans="1:2" x14ac:dyDescent="0.2">
      <c r="A77" t="s">
        <v>140</v>
      </c>
      <c r="B77">
        <v>8265208</v>
      </c>
    </row>
    <row r="78" spans="1:2" x14ac:dyDescent="0.2">
      <c r="A78" t="s">
        <v>141</v>
      </c>
      <c r="B78">
        <v>8262112</v>
      </c>
    </row>
    <row r="79" spans="1:2" x14ac:dyDescent="0.2">
      <c r="A79" t="s">
        <v>142</v>
      </c>
      <c r="B79">
        <v>8264097</v>
      </c>
    </row>
    <row r="80" spans="1:2" x14ac:dyDescent="0.2">
      <c r="A80" t="s">
        <v>143</v>
      </c>
      <c r="B80">
        <v>8262319</v>
      </c>
    </row>
    <row r="81" spans="1:2" x14ac:dyDescent="0.2">
      <c r="A81" t="s">
        <v>144</v>
      </c>
      <c r="B81">
        <v>8263005</v>
      </c>
    </row>
    <row r="82" spans="1:2" x14ac:dyDescent="0.2">
      <c r="A82" t="s">
        <v>145</v>
      </c>
      <c r="B82">
        <v>8264002</v>
      </c>
    </row>
    <row r="83" spans="1:2" x14ac:dyDescent="0.2">
      <c r="A83" t="s">
        <v>146</v>
      </c>
      <c r="B83">
        <v>8262299</v>
      </c>
    </row>
    <row r="84" spans="1:2" x14ac:dyDescent="0.2">
      <c r="A84" t="s">
        <v>147</v>
      </c>
      <c r="B84">
        <v>8263066</v>
      </c>
    </row>
    <row r="85" spans="1:2" x14ac:dyDescent="0.2">
      <c r="A85" t="s">
        <v>148</v>
      </c>
      <c r="B85">
        <v>8263383</v>
      </c>
    </row>
    <row r="86" spans="1:2" x14ac:dyDescent="0.2">
      <c r="A86" t="s">
        <v>149</v>
      </c>
      <c r="B86">
        <v>8263348</v>
      </c>
    </row>
    <row r="87" spans="1:2" x14ac:dyDescent="0.2">
      <c r="A87" t="s">
        <v>150</v>
      </c>
      <c r="B87">
        <v>8263379</v>
      </c>
    </row>
    <row r="88" spans="1:2" x14ac:dyDescent="0.2">
      <c r="A88" t="s">
        <v>151</v>
      </c>
      <c r="B88">
        <v>8263058</v>
      </c>
    </row>
    <row r="89" spans="1:2" x14ac:dyDescent="0.2">
      <c r="A89" t="s">
        <v>152</v>
      </c>
      <c r="B89">
        <v>8263378</v>
      </c>
    </row>
    <row r="90" spans="1:2" x14ac:dyDescent="0.2">
      <c r="A90" t="s">
        <v>153</v>
      </c>
      <c r="B90">
        <v>8264702</v>
      </c>
    </row>
    <row r="91" spans="1:2" x14ac:dyDescent="0.2">
      <c r="A91" t="s">
        <v>154</v>
      </c>
      <c r="B91">
        <v>8263369</v>
      </c>
    </row>
    <row r="92" spans="1:2" x14ac:dyDescent="0.2">
      <c r="A92" t="s">
        <v>155</v>
      </c>
      <c r="B92">
        <v>8262301</v>
      </c>
    </row>
    <row r="93" spans="1:2" x14ac:dyDescent="0.2">
      <c r="A93" t="s">
        <v>156</v>
      </c>
      <c r="B93">
        <v>8264003</v>
      </c>
    </row>
    <row r="94" spans="1:2" x14ac:dyDescent="0.2">
      <c r="A94" t="s">
        <v>157</v>
      </c>
      <c r="B94">
        <v>8263006</v>
      </c>
    </row>
    <row r="95" spans="1:2" x14ac:dyDescent="0.2">
      <c r="A95" t="s">
        <v>158</v>
      </c>
      <c r="B95">
        <v>8262327</v>
      </c>
    </row>
    <row r="96" spans="1:2" x14ac:dyDescent="0.2">
      <c r="A96" t="s">
        <v>159</v>
      </c>
      <c r="B96">
        <v>8264704</v>
      </c>
    </row>
    <row r="97" spans="1:2" x14ac:dyDescent="0.2">
      <c r="A97" t="s">
        <v>160</v>
      </c>
      <c r="B97">
        <v>8266905</v>
      </c>
    </row>
    <row r="98" spans="1:2" x14ac:dyDescent="0.2">
      <c r="A98" t="s">
        <v>161</v>
      </c>
      <c r="B98">
        <v>8262133</v>
      </c>
    </row>
    <row r="99" spans="1:2" x14ac:dyDescent="0.2">
      <c r="A99" t="s">
        <v>162</v>
      </c>
      <c r="B99">
        <v>8265406</v>
      </c>
    </row>
    <row r="100" spans="1:2" x14ac:dyDescent="0.2">
      <c r="A100" t="s">
        <v>163</v>
      </c>
      <c r="B100">
        <v>8262320</v>
      </c>
    </row>
    <row r="101" spans="1:2" x14ac:dyDescent="0.2">
      <c r="A101" t="s">
        <v>164</v>
      </c>
      <c r="B101">
        <v>8263389</v>
      </c>
    </row>
    <row r="102" spans="1:2" x14ac:dyDescent="0.2">
      <c r="A102" t="s">
        <v>165</v>
      </c>
      <c r="B102">
        <v>8265207</v>
      </c>
    </row>
    <row r="103" spans="1:2" x14ac:dyDescent="0.2">
      <c r="A103" t="s">
        <v>166</v>
      </c>
      <c r="B103">
        <v>8264000</v>
      </c>
    </row>
    <row r="104" spans="1:2" x14ac:dyDescent="0.2">
      <c r="A104" t="s">
        <v>167</v>
      </c>
      <c r="B104">
        <v>8262030</v>
      </c>
    </row>
    <row r="105" spans="1:2" x14ac:dyDescent="0.2">
      <c r="A105" t="s">
        <v>49</v>
      </c>
      <c r="B105">
        <v>8264007</v>
      </c>
    </row>
    <row r="106" spans="1:2" x14ac:dyDescent="0.2">
      <c r="A106" t="s">
        <v>184</v>
      </c>
      <c r="B106">
        <v>8260124</v>
      </c>
    </row>
    <row r="107" spans="1:2" x14ac:dyDescent="0.2">
      <c r="A107" t="s">
        <v>168</v>
      </c>
      <c r="B107">
        <v>8262000</v>
      </c>
    </row>
    <row r="108" spans="1:2" x14ac:dyDescent="0.2">
      <c r="A108" t="s">
        <v>169</v>
      </c>
      <c r="B108">
        <v>8262021</v>
      </c>
    </row>
    <row r="109" spans="1:2" x14ac:dyDescent="0.2">
      <c r="A109" t="s">
        <v>170</v>
      </c>
      <c r="B109">
        <v>8262330</v>
      </c>
    </row>
    <row r="110" spans="1:2" x14ac:dyDescent="0.2">
      <c r="A110" t="s">
        <v>171</v>
      </c>
      <c r="B110">
        <v>8262306</v>
      </c>
    </row>
    <row r="111" spans="1:2" x14ac:dyDescent="0.2">
      <c r="A111" t="s">
        <v>172</v>
      </c>
      <c r="B111">
        <v>8262122</v>
      </c>
    </row>
  </sheetData>
  <sortState xmlns:xlrd2="http://schemas.microsoft.com/office/spreadsheetml/2017/richdata2" ref="A4:C110">
    <sortCondition ref="A4:A11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Props1.xml><?xml version="1.0" encoding="utf-8"?>
<ds:datastoreItem xmlns:ds="http://schemas.openxmlformats.org/officeDocument/2006/customXml" ds:itemID="{76341F70-7C4C-4DFE-925E-C312D51A6C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F6911C-A129-461F-B35B-B0C6D0F8C796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2A5D476-CF76-41D1-820B-89BC7AF17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0CE8928-99AD-4099-BC07-A59EC0C715F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Annex B4 22-23</vt:lpstr>
      <vt:lpstr>2022-23</vt:lpstr>
      <vt:lpstr>2023-24</vt:lpstr>
      <vt:lpstr>Annex B4 23-24</vt:lpstr>
      <vt:lpstr>Sheet2</vt:lpstr>
      <vt:lpstr>'2022-23'!Print_Area</vt:lpstr>
      <vt:lpstr>'Annex B4 22-23'!Print_Area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Powers, Penni</dc:creator>
  <cp:keywords/>
  <dc:description/>
  <cp:lastModifiedBy>Michelle Hibbert</cp:lastModifiedBy>
  <cp:revision/>
  <dcterms:created xsi:type="dcterms:W3CDTF">2016-12-29T16:05:34Z</dcterms:created>
  <dcterms:modified xsi:type="dcterms:W3CDTF">2023-01-20T13:29:55Z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5800</vt:r8>
  </property>
  <property fmtid="{D5CDD505-2E9C-101B-9397-08002B2CF9AE}" pid="4" name="SharedWithUsers">
    <vt:lpwstr>27;#Sonia Hattle;#20;#Michelle Hibbert;#24;#Kayleigh Day;#98;#Tina Surti;#99;#Lisa Stapleton;#100;#Paul Rowlands-Yates</vt:lpwstr>
  </property>
</Properties>
</file>