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kcouncil-my.sharepoint.com/personal/kayleigh_day_milton-keynes_gov_uk/Documents/LMS Webiste/Year End procedures 22-23/"/>
    </mc:Choice>
  </mc:AlternateContent>
  <xr:revisionPtr revIDLastSave="0" documentId="8_{D05D3D1A-BFE7-4E10-AAC1-D681D659E0E3}" xr6:coauthVersionLast="47" xr6:coauthVersionMax="47" xr10:uidLastSave="{00000000-0000-0000-0000-000000000000}"/>
  <workbookProtection workbookAlgorithmName="SHA-512" workbookHashValue="0MGpicHfSNGMYSV1nLRlv85OxzdOcKBciJfUkZ0UMkyFHd0CyGrniSUsioUDXOJ0SfSNeGfC03pe9I3ofrRdSg==" workbookSaltValue="2dnFgNWz0rqjhpuY3kzrbw==" workbookSpinCount="100000" lockStructure="1"/>
  <bookViews>
    <workbookView xWindow="28680" yWindow="-120" windowWidth="38640" windowHeight="15840" xr2:uid="{00000000-000D-0000-FFFF-FFFF00000000}"/>
  </bookViews>
  <sheets>
    <sheet name="DRCR Calc" sheetId="1" r:id="rId1"/>
    <sheet name="Data" sheetId="2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3" i="2" l="1"/>
  <c r="F7" i="1" l="1"/>
  <c r="B22" i="1" s="1"/>
  <c r="D11" i="1" l="1"/>
  <c r="D12" i="1"/>
  <c r="B15" i="1" l="1"/>
  <c r="G12" i="1"/>
  <c r="B17" i="1" s="1"/>
  <c r="G11" i="1"/>
  <c r="B16" i="1" l="1"/>
  <c r="B18" i="1" s="1"/>
  <c r="B21" i="1" s="1"/>
  <c r="B23" i="1" s="1"/>
  <c r="B24" i="1" l="1"/>
  <c r="C27" i="1" s="1"/>
  <c r="D26" i="1" l="1"/>
  <c r="D27" i="1" s="1"/>
  <c r="C26" i="1"/>
</calcChain>
</file>

<file path=xl/sharedStrings.xml><?xml version="1.0" encoding="utf-8"?>
<sst xmlns="http://schemas.openxmlformats.org/spreadsheetml/2006/main" count="162" uniqueCount="161">
  <si>
    <t>School:</t>
  </si>
  <si>
    <t>Select your school here</t>
  </si>
  <si>
    <t>Pupil data</t>
  </si>
  <si>
    <t>(a)</t>
  </si>
  <si>
    <t>(b)</t>
  </si>
  <si>
    <t>(c)</t>
  </si>
  <si>
    <t>(d)</t>
  </si>
  <si>
    <t>(e)</t>
  </si>
  <si>
    <t>(f)</t>
  </si>
  <si>
    <t xml:space="preserve">School Census </t>
  </si>
  <si>
    <t>Meals taken by ALL pupils in Year Groups 1 and 2</t>
  </si>
  <si>
    <t>Meals taken by FSM pupils in Year Groups 1 and 2</t>
  </si>
  <si>
    <t>Meals taken by grant eligible pupils in Years 1 and 2 (a) - (b)</t>
  </si>
  <si>
    <t>Meals taken by ALL pupils in Year Group R</t>
  </si>
  <si>
    <t>Meals taken by FSM pupils in Year Group R</t>
  </si>
  <si>
    <t>Meals taken by grant eligible pupils in Year R (d) - (e)</t>
  </si>
  <si>
    <r>
      <t xml:space="preserve">Final allocation = (i) </t>
    </r>
    <r>
      <rPr>
        <sz val="12"/>
        <color theme="1"/>
        <rFont val="Arial"/>
        <family val="2"/>
      </rPr>
      <t>plus the greater of</t>
    </r>
    <r>
      <rPr>
        <b/>
        <sz val="12"/>
        <color theme="1"/>
        <rFont val="Arial"/>
        <family val="2"/>
      </rPr>
      <t xml:space="preserve"> (ii) or (iii) </t>
    </r>
  </si>
  <si>
    <t>Calculation of your school end of year debtor/creditor</t>
  </si>
  <si>
    <t>£</t>
  </si>
  <si>
    <t>Notes</t>
  </si>
  <si>
    <t>7/12ths of final allocation</t>
  </si>
  <si>
    <t>This is the amount you should have received.</t>
  </si>
  <si>
    <t>Cash Advance Provisional Payment</t>
  </si>
  <si>
    <t>This is the figure you received in your cash advance in cell R52</t>
  </si>
  <si>
    <t>Instructions:</t>
  </si>
  <si>
    <t>Journal to be raised:</t>
  </si>
  <si>
    <t>Enter the relevant census data in the red cells.</t>
  </si>
  <si>
    <t>Abbeys Primary School</t>
  </si>
  <si>
    <t>SP2348</t>
  </si>
  <si>
    <t>Barleyhurst Park Primary</t>
  </si>
  <si>
    <t>SP2238</t>
  </si>
  <si>
    <t>Bishop Parker Catholic School</t>
  </si>
  <si>
    <t>SP3377</t>
  </si>
  <si>
    <t>Bow Brickhill CofE VA Primary School</t>
  </si>
  <si>
    <t>SP3384</t>
  </si>
  <si>
    <t>Brooklands Farm Primary School</t>
  </si>
  <si>
    <t>SP3391</t>
  </si>
  <si>
    <t>Brooksward School</t>
  </si>
  <si>
    <t>SP2005</t>
  </si>
  <si>
    <t>Broughton Fields Primary School</t>
  </si>
  <si>
    <t>SP2017</t>
  </si>
  <si>
    <t>Caroline Haslett Primary School</t>
  </si>
  <si>
    <t>SP2336</t>
  </si>
  <si>
    <t>Castlethorpe First School</t>
  </si>
  <si>
    <t>SP2015</t>
  </si>
  <si>
    <t>Cedars Primary School</t>
  </si>
  <si>
    <t>SP2346</t>
  </si>
  <si>
    <t>Cold Harbour Church of England School</t>
  </si>
  <si>
    <t>SP3000</t>
  </si>
  <si>
    <t>Downs Barn School</t>
  </si>
  <si>
    <t>SP2313</t>
  </si>
  <si>
    <t>Drayton Park School</t>
  </si>
  <si>
    <t>SP2351</t>
  </si>
  <si>
    <t>Falconhurst School</t>
  </si>
  <si>
    <t>SP2285</t>
  </si>
  <si>
    <t>Germander Park School</t>
  </si>
  <si>
    <t>SP2316</t>
  </si>
  <si>
    <t>Giffard Park Primary School</t>
  </si>
  <si>
    <t>SP2323</t>
  </si>
  <si>
    <t>Giles Brook Primary School</t>
  </si>
  <si>
    <t>SP3376</t>
  </si>
  <si>
    <t>Glastonbury Thorn School</t>
  </si>
  <si>
    <t>SP2347</t>
  </si>
  <si>
    <t>Great Linford Primary School</t>
  </si>
  <si>
    <t>SP2303</t>
  </si>
  <si>
    <t>Green Park School</t>
  </si>
  <si>
    <t>SP2337</t>
  </si>
  <si>
    <t>Greenleys First School</t>
  </si>
  <si>
    <t>SP2272</t>
  </si>
  <si>
    <t>Hanslope Primary School</t>
  </si>
  <si>
    <t>SP2042</t>
  </si>
  <si>
    <t>Haversham Village School</t>
  </si>
  <si>
    <t>SP2043</t>
  </si>
  <si>
    <t>Heelands School</t>
  </si>
  <si>
    <t>SP2324</t>
  </si>
  <si>
    <t>Howe Park School</t>
  </si>
  <si>
    <t>SP2006</t>
  </si>
  <si>
    <t>Lavendon School</t>
  </si>
  <si>
    <t>SP2067</t>
  </si>
  <si>
    <t>Long Meadow School</t>
  </si>
  <si>
    <t>SP2007</t>
  </si>
  <si>
    <t>Loughton Manor First School</t>
  </si>
  <si>
    <t>SP2506</t>
  </si>
  <si>
    <t>Merebrook Infant School</t>
  </si>
  <si>
    <t>SP2001</t>
  </si>
  <si>
    <t>Milton Keynes Primary Pupil Referral Unit</t>
  </si>
  <si>
    <t>SA1107</t>
  </si>
  <si>
    <t>Newton Blossomville Church of England School</t>
  </si>
  <si>
    <t>SP3003</t>
  </si>
  <si>
    <t>Newton Leys Primary School</t>
  </si>
  <si>
    <t>SP3390</t>
  </si>
  <si>
    <t>North Crawley CofE School</t>
  </si>
  <si>
    <t>SP3004</t>
  </si>
  <si>
    <t>Oldbrook First School</t>
  </si>
  <si>
    <t>SP2062</t>
  </si>
  <si>
    <t>Pepper Hill School</t>
  </si>
  <si>
    <t>SP2247</t>
  </si>
  <si>
    <t>Portfields Primary School</t>
  </si>
  <si>
    <t>SP2002</t>
  </si>
  <si>
    <t>Priory Common School</t>
  </si>
  <si>
    <t>SP2322</t>
  </si>
  <si>
    <t>Priory Rise School</t>
  </si>
  <si>
    <t>SP3392</t>
  </si>
  <si>
    <t>Romans Field School</t>
  </si>
  <si>
    <t>SL7015</t>
  </si>
  <si>
    <t>Russell Street School</t>
  </si>
  <si>
    <t>SP2112</t>
  </si>
  <si>
    <t>Sherington Church of England School</t>
  </si>
  <si>
    <t>SP3005</t>
  </si>
  <si>
    <t>Slated Row School</t>
  </si>
  <si>
    <t>SL7026</t>
  </si>
  <si>
    <t>St Andrew's CofE Infant School</t>
  </si>
  <si>
    <t>SP3066</t>
  </si>
  <si>
    <t>St Bernadette's Catholic Primary School</t>
  </si>
  <si>
    <t>SP3383</t>
  </si>
  <si>
    <t>St Mary Magdalene Catholic Primary School</t>
  </si>
  <si>
    <t>SP3379</t>
  </si>
  <si>
    <t>St Mary's Wavendon CofE Primary</t>
  </si>
  <si>
    <t>SP3058</t>
  </si>
  <si>
    <t>St Monica's Catholic Primary School</t>
  </si>
  <si>
    <t>SP3378</t>
  </si>
  <si>
    <t>St Thomas Aquinas Catholic Primary School</t>
  </si>
  <si>
    <t>SP3369</t>
  </si>
  <si>
    <t>Stoke Goldington Church of England School</t>
  </si>
  <si>
    <t>SP3006</t>
  </si>
  <si>
    <t>Summerfield School</t>
  </si>
  <si>
    <t>SP2327</t>
  </si>
  <si>
    <t>The Redway School</t>
  </si>
  <si>
    <t>SL7034</t>
  </si>
  <si>
    <t>The Walnuts School</t>
  </si>
  <si>
    <t>SL7021</t>
  </si>
  <si>
    <t>The Willows School and Early Years Centre</t>
  </si>
  <si>
    <t>SP2320</t>
  </si>
  <si>
    <t>Tickford Park Primary School</t>
  </si>
  <si>
    <t>SP3389</t>
  </si>
  <si>
    <t>Wavendon Gate School</t>
  </si>
  <si>
    <t>SP2000</t>
  </si>
  <si>
    <t>Whitespire</t>
  </si>
  <si>
    <t>SL7009</t>
  </si>
  <si>
    <t>Willen Primary School</t>
  </si>
  <si>
    <t>SP2330</t>
  </si>
  <si>
    <t>Wood End First School</t>
  </si>
  <si>
    <t>SP2306</t>
  </si>
  <si>
    <t>Wyvern School</t>
  </si>
  <si>
    <t>SP2122</t>
  </si>
  <si>
    <t>CLOSURE OF ACCOUNTS 2022/2023</t>
  </si>
  <si>
    <t>Universal Infant Free School Meals (UIFSM) -  Year End Debtor/Creditor Calculation 2022/2023</t>
  </si>
  <si>
    <t>Journal to be posted in FMS by Thursday 23 March 2023</t>
  </si>
  <si>
    <t>October 2022</t>
  </si>
  <si>
    <t>January 2023</t>
  </si>
  <si>
    <t>Final Allocation for 22/23 academic year</t>
  </si>
  <si>
    <r>
      <rPr>
        <b/>
        <sz val="12"/>
        <color theme="1"/>
        <rFont val="Arial"/>
        <family val="2"/>
      </rPr>
      <t>(i)</t>
    </r>
    <r>
      <rPr>
        <sz val="12"/>
        <color theme="1"/>
        <rFont val="Arial"/>
        <family val="2"/>
      </rPr>
      <t xml:space="preserve"> Average of October 2022 and January 2023 take up of meals in Years 1 and 2</t>
    </r>
  </si>
  <si>
    <t>(ii) Average of October 2022 and January 2023 take up of meals in Year R only</t>
  </si>
  <si>
    <t>(iii) January 2023 take up of meals in Year R only</t>
  </si>
  <si>
    <t>(October 2022 Year 1 and 2 pupils in (c) + January 2023 Year 1 and 2 pupils in (c))/2 x the meal rate of £2.41  x  190 meal days)</t>
  </si>
  <si>
    <t>(October 2022 Year R pupils in (f)+ January 2023 Year R pupils in (f))/2 x the meal rate of £2.41  x  190 meal days)</t>
  </si>
  <si>
    <t>(January 2023 pupils in (f) x the meal rate of £2.41  x  190 meal days</t>
  </si>
  <si>
    <t>Debtor / (Creditor) value to be raised at 31/03/2023</t>
  </si>
  <si>
    <t>A positive balance = debtor (not enough income was recorded for Sep 22 - Mar 23).  
A negative balance = creditor (too much income was recorded for Sep 22 - Mar 23)</t>
  </si>
  <si>
    <t>Post journal in FMS by 23 March 2023 and record on the debtor/creditor list</t>
  </si>
  <si>
    <t>Prov revenue payment for 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</si>
</sst>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809]d\ mmmm\ yyyy;@"/>
    <numFmt numFmtId="165" formatCode="_-* #,##0_-;\-* #,##0_-;_-* &quot;-&quot;??_-;_-@_-"/>
    <numFmt numFmtId="166" formatCode="#,##0_ ;\-#,##0\ "/>
    <numFmt numFmtId="167" formatCode="[$£]#,##0"/>
  </numFmts>
  <fonts count="1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auto="1"/>
      </top>
      <bottom style="medium">
        <color auto="1"/>
      </bottom>
      <diagonal/>
    </border>
    <border>
      <left style="medium">
        <color rgb="FFFF0000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2" fillId="0" borderId="0" applyNumberFormat="0" applyBorder="0" applyProtection="0"/>
  </cellStyleXfs>
  <cellXfs count="60">
    <xf numFmtId="0" fontId="0" fillId="0" borderId="0" xfId="0"/>
    <xf numFmtId="0" fontId="7" fillId="3" borderId="4" xfId="0" applyFont="1" applyFill="1" applyBorder="1" applyProtection="1">
      <protection locked="0"/>
    </xf>
    <xf numFmtId="0" fontId="7" fillId="3" borderId="5" xfId="0" applyFont="1" applyFill="1" applyBorder="1" applyProtection="1">
      <protection locked="0"/>
    </xf>
    <xf numFmtId="0" fontId="7" fillId="3" borderId="6" xfId="0" applyFont="1" applyFill="1" applyBorder="1" applyProtection="1">
      <protection locked="0"/>
    </xf>
    <xf numFmtId="0" fontId="4" fillId="4" borderId="9" xfId="0" applyFont="1" applyFill="1" applyBorder="1"/>
    <xf numFmtId="0" fontId="0" fillId="4" borderId="10" xfId="0" applyFill="1" applyBorder="1"/>
    <xf numFmtId="0" fontId="2" fillId="0" borderId="0" xfId="0" applyFont="1" applyAlignment="1">
      <alignment horizont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3" xfId="0" applyNumberFormat="1" applyFont="1" applyFill="1" applyBorder="1"/>
    <xf numFmtId="164" fontId="5" fillId="0" borderId="0" xfId="0" applyNumberFormat="1" applyFont="1"/>
    <xf numFmtId="49" fontId="6" fillId="5" borderId="1" xfId="0" applyNumberFormat="1" applyFont="1" applyFill="1" applyBorder="1"/>
    <xf numFmtId="0" fontId="0" fillId="5" borderId="1" xfId="0" applyFill="1" applyBorder="1"/>
    <xf numFmtId="49" fontId="0" fillId="5" borderId="1" xfId="0" applyNumberFormat="1" applyFill="1" applyBorder="1" applyAlignment="1">
      <alignment wrapText="1"/>
    </xf>
    <xf numFmtId="165" fontId="2" fillId="5" borderId="1" xfId="1" applyNumberFormat="1" applyFont="1" applyFill="1" applyBorder="1" applyProtection="1"/>
    <xf numFmtId="49" fontId="2" fillId="5" borderId="1" xfId="0" applyNumberFormat="1" applyFont="1" applyFill="1" applyBorder="1" applyAlignment="1">
      <alignment wrapText="1"/>
    </xf>
    <xf numFmtId="49" fontId="2" fillId="6" borderId="3" xfId="0" applyNumberFormat="1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0" fillId="6" borderId="3" xfId="0" applyFill="1" applyBorder="1"/>
    <xf numFmtId="166" fontId="0" fillId="6" borderId="1" xfId="1" applyNumberFormat="1" applyFont="1" applyFill="1" applyBorder="1" applyProtection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/>
    <xf numFmtId="0" fontId="2" fillId="6" borderId="11" xfId="0" applyFont="1" applyFill="1" applyBorder="1" applyAlignment="1">
      <alignment vertical="center"/>
    </xf>
    <xf numFmtId="166" fontId="2" fillId="6" borderId="8" xfId="1" applyNumberFormat="1" applyFont="1" applyFill="1" applyBorder="1" applyAlignment="1" applyProtection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0" fontId="2" fillId="7" borderId="14" xfId="0" applyFont="1" applyFill="1" applyBorder="1" applyAlignment="1">
      <alignment horizontal="left" wrapText="1"/>
    </xf>
    <xf numFmtId="0" fontId="13" fillId="0" borderId="0" xfId="0" applyFont="1" applyAlignment="1">
      <alignment horizontal="right"/>
    </xf>
    <xf numFmtId="167" fontId="13" fillId="0" borderId="0" xfId="0" applyNumberFormat="1" applyFont="1" applyAlignment="1">
      <alignment horizontal="left" indent="3"/>
    </xf>
    <xf numFmtId="0" fontId="8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6" fillId="7" borderId="17" xfId="0" applyFont="1" applyFill="1" applyBorder="1"/>
    <xf numFmtId="0" fontId="0" fillId="7" borderId="18" xfId="0" applyFill="1" applyBorder="1"/>
    <xf numFmtId="0" fontId="0" fillId="7" borderId="19" xfId="0" applyFill="1" applyBorder="1" applyAlignment="1">
      <alignment horizontal="left"/>
    </xf>
    <xf numFmtId="166" fontId="0" fillId="7" borderId="20" xfId="0" applyNumberFormat="1" applyFill="1" applyBorder="1"/>
    <xf numFmtId="0" fontId="0" fillId="7" borderId="12" xfId="0" applyFill="1" applyBorder="1" applyAlignment="1">
      <alignment horizontal="left"/>
    </xf>
    <xf numFmtId="166" fontId="0" fillId="7" borderId="13" xfId="0" applyNumberFormat="1" applyFill="1" applyBorder="1"/>
    <xf numFmtId="0" fontId="0" fillId="0" borderId="0" xfId="0" applyAlignment="1">
      <alignment horizontal="left" wrapText="1"/>
    </xf>
    <xf numFmtId="0" fontId="15" fillId="8" borderId="0" xfId="0" applyFont="1" applyFill="1" applyAlignment="1">
      <alignment horizontal="center" vertical="center"/>
    </xf>
    <xf numFmtId="0" fontId="0" fillId="6" borderId="3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14" fillId="6" borderId="3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3" fillId="9" borderId="0" xfId="0" applyFont="1" applyFill="1" applyAlignment="1">
      <alignment horizontal="center" wrapText="1"/>
    </xf>
    <xf numFmtId="165" fontId="0" fillId="5" borderId="3" xfId="1" applyNumberFormat="1" applyFont="1" applyFill="1" applyBorder="1" applyAlignment="1" applyProtection="1">
      <alignment horizontal="left" wrapText="1"/>
    </xf>
    <xf numFmtId="165" fontId="0" fillId="5" borderId="7" xfId="1" applyNumberFormat="1" applyFont="1" applyFill="1" applyBorder="1" applyAlignment="1" applyProtection="1">
      <alignment horizontal="left" wrapText="1"/>
    </xf>
    <xf numFmtId="0" fontId="2" fillId="6" borderId="7" xfId="0" applyFont="1" applyFill="1" applyBorder="1" applyAlignment="1">
      <alignment horizontal="left" vertical="center"/>
    </xf>
    <xf numFmtId="0" fontId="11" fillId="7" borderId="14" xfId="0" applyFont="1" applyFill="1" applyBorder="1" applyAlignment="1">
      <alignment horizontal="left" wrapText="1"/>
    </xf>
    <xf numFmtId="0" fontId="11" fillId="7" borderId="16" xfId="0" applyFont="1" applyFill="1" applyBorder="1" applyAlignment="1">
      <alignment horizontal="left" wrapText="1"/>
    </xf>
    <xf numFmtId="0" fontId="11" fillId="7" borderId="14" xfId="0" applyFont="1" applyFill="1" applyBorder="1" applyAlignment="1" applyProtection="1">
      <alignment horizontal="left" wrapText="1"/>
      <protection locked="0"/>
    </xf>
    <xf numFmtId="0" fontId="11" fillId="7" borderId="15" xfId="0" applyFont="1" applyFill="1" applyBorder="1" applyAlignment="1" applyProtection="1">
      <alignment horizontal="left" wrapText="1"/>
      <protection locked="0"/>
    </xf>
    <xf numFmtId="165" fontId="0" fillId="5" borderId="3" xfId="1" applyNumberFormat="1" applyFont="1" applyFill="1" applyBorder="1" applyAlignment="1" applyProtection="1">
      <alignment horizontal="center" wrapText="1"/>
    </xf>
    <xf numFmtId="165" fontId="0" fillId="5" borderId="7" xfId="1" applyNumberFormat="1" applyFont="1" applyFill="1" applyBorder="1" applyAlignment="1" applyProtection="1">
      <alignment horizontal="center" wrapText="1"/>
    </xf>
    <xf numFmtId="0" fontId="3" fillId="0" borderId="0" xfId="0" applyFont="1" applyAlignment="1">
      <alignment horizontal="center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8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0</xdr:row>
      <xdr:rowOff>1</xdr:rowOff>
    </xdr:from>
    <xdr:to>
      <xdr:col>12</xdr:col>
      <xdr:colOff>57150</xdr:colOff>
      <xdr:row>27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858500" y="1"/>
          <a:ext cx="3133725" cy="6772274"/>
        </a:xfrm>
        <a:prstGeom prst="rect">
          <a:avLst/>
        </a:prstGeom>
        <a:solidFill>
          <a:schemeClr val="lt1"/>
        </a:solidFill>
        <a:ln w="53975" cap="flat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/>
            <a:t>The UIFSM grant is paid on an academic year basis.  The July 2022 payment was made up of two amounts:</a:t>
          </a:r>
        </a:p>
        <a:p>
          <a:r>
            <a:rPr lang="en-GB" sz="1400"/>
            <a:t>-Final</a:t>
          </a:r>
          <a:r>
            <a:rPr lang="en-GB" sz="1400" baseline="0"/>
            <a:t> payment for Apr 22-Aug 22 based on Oct 21 and Jan 22 census</a:t>
          </a:r>
        </a:p>
        <a:p>
          <a:r>
            <a:rPr lang="en-GB" sz="1400" baseline="0"/>
            <a:t>-Provisional payment for Sep 22-Mar 23</a:t>
          </a:r>
        </a:p>
        <a:p>
          <a:endParaRPr lang="en-GB" sz="1400" baseline="0"/>
        </a:p>
        <a:p>
          <a:r>
            <a:rPr lang="en-GB" sz="1400" baseline="0"/>
            <a:t>The provisional payment is calculated using the Oct 21 and Jan 22 census but will be recalculated in July 23 based on the Oct 22 and Jan 23 census.</a:t>
          </a:r>
        </a:p>
        <a:p>
          <a:endParaRPr lang="en-GB" sz="1400" baseline="0"/>
        </a:p>
        <a:p>
          <a:r>
            <a:rPr lang="en-GB" sz="1400" baseline="0"/>
            <a:t>The UIFSM debtor or creditor is calculated based on the amount the final payment should be.  This spreadsheet calculates the final payment, takes 7 months of that payment and then calculates the difference between what the payment should be vs what has been paid.</a:t>
          </a:r>
        </a:p>
        <a:p>
          <a:endParaRPr lang="en-GB" sz="1400" baseline="0"/>
        </a:p>
        <a:p>
          <a:r>
            <a:rPr lang="en-GB" sz="1400" baseline="0"/>
            <a:t>The difference is the debtor or creditor which should be raised.</a:t>
          </a:r>
        </a:p>
        <a:p>
          <a:endParaRPr lang="en-GB" sz="1400" baseline="0"/>
        </a:p>
        <a:p>
          <a:r>
            <a:rPr lang="en-GB" sz="1400" b="1" baseline="0">
              <a:solidFill>
                <a:srgbClr val="FF0000"/>
              </a:solidFill>
            </a:rPr>
            <a:t>TO COMPLETE</a:t>
          </a:r>
          <a:endParaRPr lang="en-GB" sz="1400" b="0" baseline="0">
            <a:solidFill>
              <a:srgbClr val="FF0000"/>
            </a:solidFill>
          </a:endParaRPr>
        </a:p>
        <a:p>
          <a:r>
            <a:rPr lang="en-GB" sz="1400" b="0" baseline="0">
              <a:solidFill>
                <a:srgbClr val="FF0000"/>
              </a:solidFill>
            </a:rPr>
            <a:t>Select school from yellow box</a:t>
          </a:r>
        </a:p>
        <a:p>
          <a:r>
            <a:rPr lang="en-GB" sz="1400" b="0" baseline="0">
              <a:solidFill>
                <a:srgbClr val="FF0000"/>
              </a:solidFill>
            </a:rPr>
            <a:t>Enter census data in white cells</a:t>
          </a:r>
        </a:p>
        <a:p>
          <a:r>
            <a:rPr lang="en-GB" sz="1400" b="0" baseline="0">
              <a:solidFill>
                <a:srgbClr val="FF0000"/>
              </a:solidFill>
            </a:rPr>
            <a:t>Post journal detailed in rows 26/27</a:t>
          </a:r>
          <a:endParaRPr lang="en-GB" sz="14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8"/>
  <sheetViews>
    <sheetView tabSelected="1" workbookViewId="0">
      <selection activeCell="B7" sqref="B7:E7"/>
    </sheetView>
  </sheetViews>
  <sheetFormatPr defaultRowHeight="15.5" x14ac:dyDescent="0.35"/>
  <cols>
    <col min="1" max="1" width="42.69140625" customWidth="1"/>
    <col min="2" max="7" width="13.765625" customWidth="1"/>
    <col min="8" max="8" width="1.69140625" customWidth="1"/>
  </cols>
  <sheetData>
    <row r="1" spans="1:7" ht="20" x14ac:dyDescent="0.35">
      <c r="A1" s="44" t="s">
        <v>145</v>
      </c>
      <c r="B1" s="44"/>
      <c r="C1" s="44"/>
      <c r="D1" s="44"/>
      <c r="E1" s="44"/>
      <c r="F1" s="44"/>
      <c r="G1" s="44"/>
    </row>
    <row r="2" spans="1:7" ht="3" customHeight="1" x14ac:dyDescent="0.35"/>
    <row r="3" spans="1:7" ht="18.75" customHeight="1" x14ac:dyDescent="0.4">
      <c r="A3" s="49" t="s">
        <v>146</v>
      </c>
      <c r="B3" s="49"/>
      <c r="C3" s="49"/>
      <c r="D3" s="49"/>
      <c r="E3" s="49"/>
      <c r="F3" s="49"/>
      <c r="G3" s="49"/>
    </row>
    <row r="4" spans="1:7" ht="3" customHeight="1" x14ac:dyDescent="0.4">
      <c r="A4" s="36"/>
      <c r="B4" s="36"/>
      <c r="C4" s="36"/>
      <c r="D4" s="36"/>
      <c r="E4" s="36"/>
      <c r="F4" s="36"/>
      <c r="G4" s="36"/>
    </row>
    <row r="5" spans="1:7" ht="18" x14ac:dyDescent="0.4">
      <c r="A5" s="59" t="s">
        <v>147</v>
      </c>
      <c r="B5" s="59"/>
      <c r="C5" s="59"/>
      <c r="D5" s="59"/>
      <c r="E5" s="59"/>
      <c r="F5" s="59"/>
      <c r="G5" s="59"/>
    </row>
    <row r="6" spans="1:7" ht="3" customHeight="1" thickBot="1" x14ac:dyDescent="0.45">
      <c r="A6" s="36"/>
      <c r="B6" s="36"/>
      <c r="C6" s="36"/>
      <c r="D6" s="36"/>
      <c r="E6" s="36"/>
      <c r="F6" s="36"/>
      <c r="G6" s="36"/>
    </row>
    <row r="7" spans="1:7" ht="15.75" customHeight="1" thickBot="1" x14ac:dyDescent="0.4">
      <c r="A7" s="32" t="s">
        <v>0</v>
      </c>
      <c r="B7" s="55" t="s">
        <v>1</v>
      </c>
      <c r="C7" s="56"/>
      <c r="D7" s="56"/>
      <c r="E7" s="56"/>
      <c r="F7" s="53" t="str">
        <f>IFERROR(VLOOKUP(B7,Data!A4:B62,2,0),"")</f>
        <v/>
      </c>
      <c r="G7" s="54"/>
    </row>
    <row r="8" spans="1:7" ht="15.75" customHeight="1" x14ac:dyDescent="0.35">
      <c r="A8" s="6"/>
      <c r="B8" s="6"/>
      <c r="C8" s="6"/>
      <c r="D8" s="6"/>
      <c r="E8" s="6"/>
      <c r="F8" s="6"/>
      <c r="G8" s="6"/>
    </row>
    <row r="9" spans="1:7" x14ac:dyDescent="0.35">
      <c r="A9" s="7" t="s">
        <v>2</v>
      </c>
      <c r="B9" s="8" t="s">
        <v>3</v>
      </c>
      <c r="C9" s="9" t="s">
        <v>4</v>
      </c>
      <c r="D9" s="9" t="s">
        <v>5</v>
      </c>
      <c r="E9" s="9" t="s">
        <v>6</v>
      </c>
      <c r="F9" s="9" t="s">
        <v>7</v>
      </c>
      <c r="G9" s="9" t="s">
        <v>8</v>
      </c>
    </row>
    <row r="10" spans="1:7" ht="78" thickBot="1" x14ac:dyDescent="0.4">
      <c r="A10" s="10" t="s">
        <v>9</v>
      </c>
      <c r="B10" s="11" t="s">
        <v>10</v>
      </c>
      <c r="C10" s="11" t="s">
        <v>11</v>
      </c>
      <c r="D10" s="12" t="s">
        <v>12</v>
      </c>
      <c r="E10" s="11" t="s">
        <v>13</v>
      </c>
      <c r="F10" s="11" t="s">
        <v>14</v>
      </c>
      <c r="G10" s="12" t="s">
        <v>15</v>
      </c>
    </row>
    <row r="11" spans="1:7" ht="16" thickBot="1" x14ac:dyDescent="0.4">
      <c r="A11" s="13" t="s">
        <v>148</v>
      </c>
      <c r="B11" s="1"/>
      <c r="C11" s="2"/>
      <c r="D11" s="4">
        <f>SUM(B11)-C11</f>
        <v>0</v>
      </c>
      <c r="E11" s="3"/>
      <c r="F11" s="2"/>
      <c r="G11" s="5">
        <f>SUM(E11)-F11</f>
        <v>0</v>
      </c>
    </row>
    <row r="12" spans="1:7" ht="16" thickBot="1" x14ac:dyDescent="0.4">
      <c r="A12" s="13" t="s">
        <v>149</v>
      </c>
      <c r="B12" s="1"/>
      <c r="C12" s="1"/>
      <c r="D12" s="4">
        <f>SUM(B12)-C12</f>
        <v>0</v>
      </c>
      <c r="E12" s="1"/>
      <c r="F12" s="1"/>
      <c r="G12" s="5">
        <f>SUM(E12)-F12</f>
        <v>0</v>
      </c>
    </row>
    <row r="13" spans="1:7" x14ac:dyDescent="0.35">
      <c r="A13" s="14"/>
    </row>
    <row r="14" spans="1:7" x14ac:dyDescent="0.35">
      <c r="A14" s="15" t="s">
        <v>150</v>
      </c>
      <c r="B14" s="16"/>
      <c r="C14" s="57"/>
      <c r="D14" s="58"/>
      <c r="E14" s="58"/>
      <c r="F14" s="58"/>
      <c r="G14" s="58"/>
    </row>
    <row r="15" spans="1:7" ht="31.5" customHeight="1" x14ac:dyDescent="0.35">
      <c r="A15" s="17" t="s">
        <v>151</v>
      </c>
      <c r="B15" s="18">
        <f>SUM((D11+D12)/2)*2.34*190</f>
        <v>0</v>
      </c>
      <c r="C15" s="50" t="s">
        <v>154</v>
      </c>
      <c r="D15" s="51"/>
      <c r="E15" s="51"/>
      <c r="F15" s="51"/>
      <c r="G15" s="51"/>
    </row>
    <row r="16" spans="1:7" ht="31.5" customHeight="1" x14ac:dyDescent="0.35">
      <c r="A16" s="17" t="s">
        <v>152</v>
      </c>
      <c r="B16" s="18">
        <f>SUM((G11+G12)/2)*2.34*190</f>
        <v>0</v>
      </c>
      <c r="C16" s="50" t="s">
        <v>155</v>
      </c>
      <c r="D16" s="51"/>
      <c r="E16" s="51"/>
      <c r="F16" s="51"/>
      <c r="G16" s="51"/>
    </row>
    <row r="17" spans="1:7" ht="21" customHeight="1" x14ac:dyDescent="0.35">
      <c r="A17" s="17" t="s">
        <v>153</v>
      </c>
      <c r="B17" s="18">
        <f>SUM((G12))*2.34*190</f>
        <v>0</v>
      </c>
      <c r="C17" s="50" t="s">
        <v>156</v>
      </c>
      <c r="D17" s="51"/>
      <c r="E17" s="51"/>
      <c r="F17" s="51"/>
      <c r="G17" s="51"/>
    </row>
    <row r="18" spans="1:7" ht="33" customHeight="1" x14ac:dyDescent="0.35">
      <c r="A18" s="19" t="s">
        <v>16</v>
      </c>
      <c r="B18" s="18">
        <f>IF(B17&gt;B16,B17,B16)+B15</f>
        <v>0</v>
      </c>
      <c r="C18" s="50"/>
      <c r="D18" s="51"/>
      <c r="E18" s="51"/>
      <c r="F18" s="51"/>
      <c r="G18" s="51"/>
    </row>
    <row r="19" spans="1:7" x14ac:dyDescent="0.35">
      <c r="C19" s="25"/>
      <c r="D19" s="25"/>
      <c r="E19" s="25"/>
      <c r="F19" s="25"/>
      <c r="G19" s="25"/>
    </row>
    <row r="20" spans="1:7" ht="31" x14ac:dyDescent="0.35">
      <c r="A20" s="20" t="s">
        <v>17</v>
      </c>
      <c r="B20" s="21" t="s">
        <v>18</v>
      </c>
      <c r="C20" s="52" t="s">
        <v>19</v>
      </c>
      <c r="D20" s="52"/>
      <c r="E20" s="52"/>
      <c r="F20" s="52"/>
      <c r="G20" s="52"/>
    </row>
    <row r="21" spans="1:7" x14ac:dyDescent="0.35">
      <c r="A21" s="22" t="s">
        <v>20</v>
      </c>
      <c r="B21" s="23">
        <f>B18/12*7</f>
        <v>0</v>
      </c>
      <c r="C21" s="45" t="s">
        <v>21</v>
      </c>
      <c r="D21" s="46"/>
      <c r="E21" s="46"/>
      <c r="F21" s="46"/>
      <c r="G21" s="46"/>
    </row>
    <row r="22" spans="1:7" x14ac:dyDescent="0.35">
      <c r="A22" s="22" t="s">
        <v>22</v>
      </c>
      <c r="B22" s="23" t="str">
        <f>IFERROR(VLOOKUP(F7,Data!B4:C63,2,0),"")</f>
        <v/>
      </c>
      <c r="C22" s="45" t="s">
        <v>23</v>
      </c>
      <c r="D22" s="46"/>
      <c r="E22" s="46"/>
      <c r="F22" s="46"/>
      <c r="G22" s="46"/>
    </row>
    <row r="23" spans="1:7" ht="33.75" customHeight="1" x14ac:dyDescent="0.35">
      <c r="A23" s="27" t="s">
        <v>157</v>
      </c>
      <c r="B23" s="28" t="str">
        <f>IFERROR(B21-B22,"")</f>
        <v/>
      </c>
      <c r="C23" s="47" t="s">
        <v>158</v>
      </c>
      <c r="D23" s="48"/>
      <c r="E23" s="48"/>
      <c r="F23" s="48"/>
      <c r="G23" s="48"/>
    </row>
    <row r="24" spans="1:7" ht="16" thickBot="1" x14ac:dyDescent="0.4">
      <c r="B24" s="24" t="str">
        <f>IF(B23&lt;0,"Creditor","Debtor")</f>
        <v>Debtor</v>
      </c>
    </row>
    <row r="25" spans="1:7" x14ac:dyDescent="0.35">
      <c r="A25" s="26" t="s">
        <v>24</v>
      </c>
      <c r="C25" s="37" t="s">
        <v>25</v>
      </c>
      <c r="D25" s="38"/>
    </row>
    <row r="26" spans="1:7" x14ac:dyDescent="0.35">
      <c r="A26" t="s">
        <v>26</v>
      </c>
      <c r="C26" s="39" t="str">
        <f>IF(B24="Creditor","DR   4190382","DR   DR01")</f>
        <v>DR   DR01</v>
      </c>
      <c r="D26" s="40" t="str">
        <f>IF(B24="creditor",-B23,B23)</f>
        <v/>
      </c>
    </row>
    <row r="27" spans="1:7" ht="16" thickBot="1" x14ac:dyDescent="0.4">
      <c r="A27" s="43" t="s">
        <v>159</v>
      </c>
      <c r="C27" s="41" t="str">
        <f>IF(B24="Creditor","CR   CR01","CR   4190382")</f>
        <v>CR   4190382</v>
      </c>
      <c r="D27" s="42" t="str">
        <f>IFERROR(-D26,"")</f>
        <v/>
      </c>
    </row>
    <row r="28" spans="1:7" x14ac:dyDescent="0.35">
      <c r="A28" s="43"/>
    </row>
  </sheetData>
  <sheetProtection algorithmName="SHA-512" hashValue="xfGBY382b2tth9HkjlBzvDrsLmGM48zMZoJNn41pKTPmArPjytJ1dCX1Umtb/CXupf6sjeUmRgV+CuSOT6kppQ==" saltValue="YmvFCcb9mAXQhyOX0REHKg==" spinCount="100000" sheet="1" objects="1" scenarios="1" selectLockedCells="1"/>
  <mergeCells count="15">
    <mergeCell ref="A27:A28"/>
    <mergeCell ref="A1:G1"/>
    <mergeCell ref="C21:G21"/>
    <mergeCell ref="C22:G22"/>
    <mergeCell ref="C23:G23"/>
    <mergeCell ref="A3:G3"/>
    <mergeCell ref="C18:G18"/>
    <mergeCell ref="C20:G20"/>
    <mergeCell ref="F7:G7"/>
    <mergeCell ref="B7:E7"/>
    <mergeCell ref="C14:G14"/>
    <mergeCell ref="C15:G15"/>
    <mergeCell ref="C16:G16"/>
    <mergeCell ref="C17:G17"/>
    <mergeCell ref="A5:G5"/>
  </mergeCells>
  <conditionalFormatting sqref="B7:E7">
    <cfRule type="expression" dxfId="7" priority="1">
      <formula>$B$7="Select your school here"</formula>
    </cfRule>
  </conditionalFormatting>
  <pageMargins left="0.15748031496062992" right="0.15748031496062992" top="0.19685039370078741" bottom="0.19685039370078741" header="0.11811023622047245" footer="0.11811023622047245"/>
  <pageSetup paperSize="9"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Data!$A$3:$A$62</xm:f>
          </x14:formula1>
          <xm:sqref>B7:E7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3"/>
  <sheetViews>
    <sheetView topLeftCell="A37" workbookViewId="0">
      <selection activeCell="C63" sqref="C63"/>
    </sheetView>
  </sheetViews>
  <sheetFormatPr defaultColWidth="8.69140625" defaultRowHeight="12.5" x14ac:dyDescent="0.25"/>
  <cols>
    <col min="1" max="1" width="26.69140625" style="29" bestFit="1" customWidth="1"/>
    <col min="2" max="2" width="5.3046875" style="30" customWidth="1"/>
    <col min="3" max="3" width="9.53515625" style="29" customWidth="1"/>
    <col min="4" max="4" width="1.23046875" style="29" customWidth="1"/>
    <col min="5" max="5" width="8.69140625" style="29"/>
    <col min="6" max="6" width="39.23046875" style="29" bestFit="1" customWidth="1"/>
    <col min="7" max="7" width="32" style="29" bestFit="1" customWidth="1"/>
    <col min="8" max="16384" width="8.69140625" style="29"/>
  </cols>
  <sheetData>
    <row r="1" spans="1:3" ht="50" x14ac:dyDescent="0.25">
      <c r="C1" s="35" t="s">
        <v>160</v>
      </c>
    </row>
    <row r="3" spans="1:3" x14ac:dyDescent="0.25">
      <c r="A3" s="29" t="s">
        <v>1</v>
      </c>
    </row>
    <row r="4" spans="1:3" ht="13" x14ac:dyDescent="0.3">
      <c r="A4" s="34" t="s">
        <v>27</v>
      </c>
      <c r="B4" s="31" t="s">
        <v>28</v>
      </c>
      <c r="C4" s="33">
        <v>11086</v>
      </c>
    </row>
    <row r="5" spans="1:3" ht="13" x14ac:dyDescent="0.3">
      <c r="A5" s="34" t="s">
        <v>29</v>
      </c>
      <c r="B5" s="31" t="s">
        <v>30</v>
      </c>
      <c r="C5" s="33">
        <v>14024</v>
      </c>
    </row>
    <row r="6" spans="1:3" ht="13" x14ac:dyDescent="0.3">
      <c r="A6" s="34" t="s">
        <v>31</v>
      </c>
      <c r="B6" s="31" t="s">
        <v>32</v>
      </c>
      <c r="C6" s="33">
        <v>10685</v>
      </c>
    </row>
    <row r="7" spans="1:3" ht="13" x14ac:dyDescent="0.3">
      <c r="A7" s="34" t="s">
        <v>33</v>
      </c>
      <c r="B7" s="31" t="s">
        <v>34</v>
      </c>
      <c r="C7" s="33">
        <v>5343</v>
      </c>
    </row>
    <row r="8" spans="1:3" ht="13" x14ac:dyDescent="0.3">
      <c r="A8" s="34" t="s">
        <v>35</v>
      </c>
      <c r="B8" s="31" t="s">
        <v>36</v>
      </c>
      <c r="C8" s="33">
        <v>116193</v>
      </c>
    </row>
    <row r="9" spans="1:3" ht="13" x14ac:dyDescent="0.3">
      <c r="A9" s="34" t="s">
        <v>37</v>
      </c>
      <c r="B9" s="31" t="s">
        <v>38</v>
      </c>
      <c r="C9" s="33">
        <v>26311</v>
      </c>
    </row>
    <row r="10" spans="1:3" ht="13" x14ac:dyDescent="0.3">
      <c r="A10" s="34" t="s">
        <v>39</v>
      </c>
      <c r="B10" s="31" t="s">
        <v>40</v>
      </c>
      <c r="C10" s="33">
        <v>30585</v>
      </c>
    </row>
    <row r="11" spans="1:3" ht="13" x14ac:dyDescent="0.3">
      <c r="A11" s="34" t="s">
        <v>41</v>
      </c>
      <c r="B11" s="31" t="s">
        <v>42</v>
      </c>
      <c r="C11" s="33">
        <v>36060</v>
      </c>
    </row>
    <row r="12" spans="1:3" ht="13" x14ac:dyDescent="0.3">
      <c r="A12" s="34" t="s">
        <v>43</v>
      </c>
      <c r="B12" s="31" t="s">
        <v>44</v>
      </c>
      <c r="C12" s="33">
        <v>10017</v>
      </c>
    </row>
    <row r="13" spans="1:3" ht="13" x14ac:dyDescent="0.3">
      <c r="A13" s="34" t="s">
        <v>45</v>
      </c>
      <c r="B13" s="31" t="s">
        <v>46</v>
      </c>
      <c r="C13" s="33">
        <v>17763</v>
      </c>
    </row>
    <row r="14" spans="1:3" ht="13" x14ac:dyDescent="0.3">
      <c r="A14" s="34" t="s">
        <v>47</v>
      </c>
      <c r="B14" s="31" t="s">
        <v>48</v>
      </c>
      <c r="C14" s="33">
        <v>10418</v>
      </c>
    </row>
    <row r="15" spans="1:3" ht="13" x14ac:dyDescent="0.3">
      <c r="A15" s="34" t="s">
        <v>49</v>
      </c>
      <c r="B15" s="31" t="s">
        <v>50</v>
      </c>
      <c r="C15" s="33">
        <v>9483</v>
      </c>
    </row>
    <row r="16" spans="1:3" ht="13" x14ac:dyDescent="0.3">
      <c r="A16" s="34" t="s">
        <v>51</v>
      </c>
      <c r="B16" s="31" t="s">
        <v>52</v>
      </c>
      <c r="C16" s="33">
        <v>19767</v>
      </c>
    </row>
    <row r="17" spans="1:3" ht="13" x14ac:dyDescent="0.3">
      <c r="A17" s="34" t="s">
        <v>53</v>
      </c>
      <c r="B17" s="31" t="s">
        <v>54</v>
      </c>
      <c r="C17" s="33">
        <v>20434</v>
      </c>
    </row>
    <row r="18" spans="1:3" ht="13" x14ac:dyDescent="0.3">
      <c r="A18" s="34" t="s">
        <v>55</v>
      </c>
      <c r="B18" s="31" t="s">
        <v>56</v>
      </c>
      <c r="C18" s="33">
        <v>12288</v>
      </c>
    </row>
    <row r="19" spans="1:3" ht="13" x14ac:dyDescent="0.3">
      <c r="A19" s="34" t="s">
        <v>57</v>
      </c>
      <c r="B19" s="31" t="s">
        <v>58</v>
      </c>
      <c r="C19" s="33">
        <v>24174</v>
      </c>
    </row>
    <row r="20" spans="1:3" ht="13" x14ac:dyDescent="0.3">
      <c r="A20" s="34" t="s">
        <v>59</v>
      </c>
      <c r="B20" s="31" t="s">
        <v>60</v>
      </c>
      <c r="C20" s="33">
        <v>43139</v>
      </c>
    </row>
    <row r="21" spans="1:3" ht="13" x14ac:dyDescent="0.3">
      <c r="A21" s="34" t="s">
        <v>61</v>
      </c>
      <c r="B21" s="31" t="s">
        <v>62</v>
      </c>
      <c r="C21" s="33">
        <v>34324</v>
      </c>
    </row>
    <row r="22" spans="1:3" ht="13" x14ac:dyDescent="0.3">
      <c r="A22" s="34" t="s">
        <v>63</v>
      </c>
      <c r="B22" s="31" t="s">
        <v>64</v>
      </c>
      <c r="C22" s="33">
        <v>25242</v>
      </c>
    </row>
    <row r="23" spans="1:3" ht="13" x14ac:dyDescent="0.3">
      <c r="A23" s="34" t="s">
        <v>65</v>
      </c>
      <c r="B23" s="31" t="s">
        <v>66</v>
      </c>
      <c r="C23" s="33">
        <v>25777</v>
      </c>
    </row>
    <row r="24" spans="1:3" ht="13" x14ac:dyDescent="0.3">
      <c r="A24" s="34" t="s">
        <v>67</v>
      </c>
      <c r="B24" s="31" t="s">
        <v>68</v>
      </c>
      <c r="C24" s="33">
        <v>14425</v>
      </c>
    </row>
    <row r="25" spans="1:3" ht="13" x14ac:dyDescent="0.3">
      <c r="A25" s="34" t="s">
        <v>69</v>
      </c>
      <c r="B25" s="31" t="s">
        <v>70</v>
      </c>
      <c r="C25" s="33">
        <v>14959</v>
      </c>
    </row>
    <row r="26" spans="1:3" ht="13" x14ac:dyDescent="0.3">
      <c r="A26" s="34" t="s">
        <v>71</v>
      </c>
      <c r="B26" s="31" t="s">
        <v>72</v>
      </c>
      <c r="C26" s="33">
        <v>17096</v>
      </c>
    </row>
    <row r="27" spans="1:3" ht="13" x14ac:dyDescent="0.3">
      <c r="A27" s="34" t="s">
        <v>73</v>
      </c>
      <c r="B27" s="31" t="s">
        <v>74</v>
      </c>
      <c r="C27" s="33">
        <v>9617</v>
      </c>
    </row>
    <row r="28" spans="1:3" ht="13" x14ac:dyDescent="0.3">
      <c r="A28" s="34" t="s">
        <v>75</v>
      </c>
      <c r="B28" s="31" t="s">
        <v>76</v>
      </c>
      <c r="C28" s="33">
        <v>34992</v>
      </c>
    </row>
    <row r="29" spans="1:3" ht="13" x14ac:dyDescent="0.3">
      <c r="A29" s="34" t="s">
        <v>77</v>
      </c>
      <c r="B29" s="31" t="s">
        <v>78</v>
      </c>
      <c r="C29" s="33">
        <v>14558</v>
      </c>
    </row>
    <row r="30" spans="1:3" ht="13" x14ac:dyDescent="0.3">
      <c r="A30" s="34" t="s">
        <v>79</v>
      </c>
      <c r="B30" s="31" t="s">
        <v>80</v>
      </c>
      <c r="C30" s="33">
        <v>30585</v>
      </c>
    </row>
    <row r="31" spans="1:3" ht="13" x14ac:dyDescent="0.3">
      <c r="A31" s="34" t="s">
        <v>81</v>
      </c>
      <c r="B31" s="31" t="s">
        <v>82</v>
      </c>
      <c r="C31" s="33">
        <v>32855</v>
      </c>
    </row>
    <row r="32" spans="1:3" ht="13" x14ac:dyDescent="0.3">
      <c r="A32" s="34" t="s">
        <v>83</v>
      </c>
      <c r="B32" s="31" t="s">
        <v>84</v>
      </c>
      <c r="C32" s="33">
        <v>22171</v>
      </c>
    </row>
    <row r="33" spans="1:3" ht="13" x14ac:dyDescent="0.3">
      <c r="A33" s="34" t="s">
        <v>85</v>
      </c>
      <c r="B33" s="31" t="s">
        <v>86</v>
      </c>
      <c r="C33" s="33">
        <v>268</v>
      </c>
    </row>
    <row r="34" spans="1:3" ht="13" x14ac:dyDescent="0.3">
      <c r="A34" s="34" t="s">
        <v>87</v>
      </c>
      <c r="B34" s="31" t="s">
        <v>88</v>
      </c>
      <c r="C34" s="33">
        <v>4943</v>
      </c>
    </row>
    <row r="35" spans="1:3" ht="13" x14ac:dyDescent="0.3">
      <c r="A35" s="34" t="s">
        <v>89</v>
      </c>
      <c r="B35" s="31" t="s">
        <v>90</v>
      </c>
      <c r="C35" s="33">
        <v>37129</v>
      </c>
    </row>
    <row r="36" spans="1:3" ht="13" x14ac:dyDescent="0.3">
      <c r="A36" s="34" t="s">
        <v>91</v>
      </c>
      <c r="B36" s="31" t="s">
        <v>92</v>
      </c>
      <c r="C36" s="33">
        <v>7213</v>
      </c>
    </row>
    <row r="37" spans="1:3" ht="13" x14ac:dyDescent="0.3">
      <c r="A37" s="34" t="s">
        <v>93</v>
      </c>
      <c r="B37" s="31" t="s">
        <v>94</v>
      </c>
      <c r="C37" s="33">
        <v>19767</v>
      </c>
    </row>
    <row r="38" spans="1:3" ht="13" x14ac:dyDescent="0.3">
      <c r="A38" s="34" t="s">
        <v>95</v>
      </c>
      <c r="B38" s="31" t="s">
        <v>96</v>
      </c>
      <c r="C38" s="33">
        <v>21503</v>
      </c>
    </row>
    <row r="39" spans="1:3" ht="13" x14ac:dyDescent="0.3">
      <c r="A39" s="34" t="s">
        <v>97</v>
      </c>
      <c r="B39" s="31" t="s">
        <v>98</v>
      </c>
      <c r="C39" s="33">
        <v>45409</v>
      </c>
    </row>
    <row r="40" spans="1:3" ht="13" x14ac:dyDescent="0.3">
      <c r="A40" s="34" t="s">
        <v>99</v>
      </c>
      <c r="B40" s="31" t="s">
        <v>100</v>
      </c>
      <c r="C40" s="33">
        <v>15493</v>
      </c>
    </row>
    <row r="41" spans="1:3" ht="13" x14ac:dyDescent="0.3">
      <c r="A41" s="34" t="s">
        <v>101</v>
      </c>
      <c r="B41" s="31" t="s">
        <v>102</v>
      </c>
      <c r="C41" s="33">
        <v>66511</v>
      </c>
    </row>
    <row r="42" spans="1:3" ht="13" x14ac:dyDescent="0.3">
      <c r="A42" s="34" t="s">
        <v>103</v>
      </c>
      <c r="B42" s="31" t="s">
        <v>104</v>
      </c>
      <c r="C42" s="33">
        <v>134</v>
      </c>
    </row>
    <row r="43" spans="1:3" ht="13" x14ac:dyDescent="0.3">
      <c r="A43" s="34" t="s">
        <v>105</v>
      </c>
      <c r="B43" s="31" t="s">
        <v>106</v>
      </c>
      <c r="C43" s="33">
        <v>31119</v>
      </c>
    </row>
    <row r="44" spans="1:3" ht="13" x14ac:dyDescent="0.3">
      <c r="A44" s="34" t="s">
        <v>107</v>
      </c>
      <c r="B44" s="31" t="s">
        <v>108</v>
      </c>
      <c r="C44" s="33">
        <v>4542</v>
      </c>
    </row>
    <row r="45" spans="1:3" ht="13" x14ac:dyDescent="0.3">
      <c r="A45" s="34" t="s">
        <v>109</v>
      </c>
      <c r="B45" s="31" t="s">
        <v>110</v>
      </c>
      <c r="C45" s="33">
        <v>802</v>
      </c>
    </row>
    <row r="46" spans="1:3" ht="13" x14ac:dyDescent="0.3">
      <c r="A46" s="34" t="s">
        <v>111</v>
      </c>
      <c r="B46" s="31" t="s">
        <v>112</v>
      </c>
      <c r="C46" s="33">
        <v>3206</v>
      </c>
    </row>
    <row r="47" spans="1:3" ht="13" x14ac:dyDescent="0.3">
      <c r="A47" s="34" t="s">
        <v>113</v>
      </c>
      <c r="B47" s="31" t="s">
        <v>114</v>
      </c>
      <c r="C47" s="33">
        <v>32722</v>
      </c>
    </row>
    <row r="48" spans="1:3" ht="13" x14ac:dyDescent="0.3">
      <c r="A48" s="34" t="s">
        <v>115</v>
      </c>
      <c r="B48" s="31" t="s">
        <v>116</v>
      </c>
      <c r="C48" s="33">
        <v>28715</v>
      </c>
    </row>
    <row r="49" spans="1:3" ht="13" x14ac:dyDescent="0.3">
      <c r="A49" s="34" t="s">
        <v>117</v>
      </c>
      <c r="B49" s="31" t="s">
        <v>118</v>
      </c>
      <c r="C49" s="33">
        <v>14691</v>
      </c>
    </row>
    <row r="50" spans="1:3" ht="13" x14ac:dyDescent="0.3">
      <c r="A50" s="34" t="s">
        <v>119</v>
      </c>
      <c r="B50" s="31" t="s">
        <v>120</v>
      </c>
      <c r="C50" s="33">
        <v>21369</v>
      </c>
    </row>
    <row r="51" spans="1:3" ht="13" x14ac:dyDescent="0.3">
      <c r="A51" s="34" t="s">
        <v>121</v>
      </c>
      <c r="B51" s="31" t="s">
        <v>122</v>
      </c>
      <c r="C51" s="33">
        <v>18431</v>
      </c>
    </row>
    <row r="52" spans="1:3" ht="13" x14ac:dyDescent="0.3">
      <c r="A52" s="34" t="s">
        <v>123</v>
      </c>
      <c r="B52" s="31" t="s">
        <v>124</v>
      </c>
      <c r="C52" s="33">
        <v>6812</v>
      </c>
    </row>
    <row r="53" spans="1:3" ht="13" x14ac:dyDescent="0.3">
      <c r="A53" s="34" t="s">
        <v>125</v>
      </c>
      <c r="B53" s="31" t="s">
        <v>126</v>
      </c>
      <c r="C53" s="33">
        <v>23239</v>
      </c>
    </row>
    <row r="54" spans="1:3" ht="13" x14ac:dyDescent="0.3">
      <c r="A54" s="34" t="s">
        <v>127</v>
      </c>
      <c r="B54" s="31" t="s">
        <v>128</v>
      </c>
      <c r="C54" s="33">
        <v>2806</v>
      </c>
    </row>
    <row r="55" spans="1:3" ht="13" x14ac:dyDescent="0.3">
      <c r="A55" s="34" t="s">
        <v>129</v>
      </c>
      <c r="B55" s="31" t="s">
        <v>130</v>
      </c>
      <c r="C55" s="33">
        <v>2271</v>
      </c>
    </row>
    <row r="56" spans="1:3" ht="13" x14ac:dyDescent="0.3">
      <c r="A56" s="34" t="s">
        <v>131</v>
      </c>
      <c r="B56" s="31" t="s">
        <v>132</v>
      </c>
      <c r="C56" s="33">
        <v>17363</v>
      </c>
    </row>
    <row r="57" spans="1:3" ht="13" x14ac:dyDescent="0.3">
      <c r="A57" s="34" t="s">
        <v>133</v>
      </c>
      <c r="B57" s="31" t="s">
        <v>134</v>
      </c>
      <c r="C57" s="33">
        <v>23105</v>
      </c>
    </row>
    <row r="58" spans="1:3" ht="13" x14ac:dyDescent="0.3">
      <c r="A58" s="34" t="s">
        <v>135</v>
      </c>
      <c r="B58" s="31" t="s">
        <v>136</v>
      </c>
      <c r="C58" s="33">
        <v>31787</v>
      </c>
    </row>
    <row r="59" spans="1:3" ht="13" x14ac:dyDescent="0.3">
      <c r="A59" s="34" t="s">
        <v>137</v>
      </c>
      <c r="B59" s="31" t="s">
        <v>138</v>
      </c>
      <c r="C59" s="33">
        <v>134</v>
      </c>
    </row>
    <row r="60" spans="1:3" ht="13" x14ac:dyDescent="0.3">
      <c r="A60" s="34" t="s">
        <v>139</v>
      </c>
      <c r="B60" s="31" t="s">
        <v>140</v>
      </c>
      <c r="C60" s="33">
        <v>33656</v>
      </c>
    </row>
    <row r="61" spans="1:3" ht="13" x14ac:dyDescent="0.3">
      <c r="A61" s="34" t="s">
        <v>141</v>
      </c>
      <c r="B61" s="31" t="s">
        <v>142</v>
      </c>
      <c r="C61" s="33">
        <v>9216</v>
      </c>
    </row>
    <row r="62" spans="1:3" ht="13" x14ac:dyDescent="0.3">
      <c r="A62" s="34" t="s">
        <v>143</v>
      </c>
      <c r="B62" s="31" t="s">
        <v>144</v>
      </c>
      <c r="C62" s="33">
        <v>51953</v>
      </c>
    </row>
    <row r="63" spans="1:3" x14ac:dyDescent="0.25">
      <c r="C63" s="33">
        <f>SUM(C4:C62)</f>
        <v>1270680</v>
      </c>
    </row>
  </sheetData>
  <sheetProtection algorithmName="SHA-512" hashValue="lB/d+GbEBkMm/ELgghBY97I+zdpMyVHiKO3JB920HM2l21d9tF1YPSPFkcxTSvCJ6iISvDxt6qRQ39MWlgVcWg==" saltValue="dmhmE+F4h53BFcJLQuLnpA==" spinCount="100000" sheet="1" objects="1" scenarios="1"/>
  <sortState xmlns:xlrd2="http://schemas.microsoft.com/office/spreadsheetml/2017/richdata2" ref="F4:G62">
    <sortCondition ref="F4"/>
  </sortState>
  <conditionalFormatting sqref="B31 B34 B51 B55">
    <cfRule type="expression" dxfId="6" priority="5">
      <formula>#REF!="Academy"</formula>
    </cfRule>
  </conditionalFormatting>
  <conditionalFormatting sqref="B28">
    <cfRule type="expression" dxfId="5" priority="6">
      <formula>#REF!="Academy"</formula>
    </cfRule>
  </conditionalFormatting>
  <conditionalFormatting sqref="B33 B36 B57">
    <cfRule type="expression" dxfId="4" priority="7">
      <formula>#REF!="Academy"</formula>
    </cfRule>
  </conditionalFormatting>
  <conditionalFormatting sqref="B39 B4:B17 B29:B30 B44:B50">
    <cfRule type="expression" dxfId="3" priority="10">
      <formula>#REF!="Academy"</formula>
    </cfRule>
  </conditionalFormatting>
  <conditionalFormatting sqref="B38 B18:B27 B54 B58:B62">
    <cfRule type="expression" dxfId="2" priority="19">
      <formula>#REF!="Academy"</formula>
    </cfRule>
  </conditionalFormatting>
  <conditionalFormatting sqref="B52:B53 B56 B40:B43 B35 B32">
    <cfRule type="expression" dxfId="1" priority="21">
      <formula>#REF!="Academy"</formula>
    </cfRule>
  </conditionalFormatting>
  <conditionalFormatting sqref="B37">
    <cfRule type="expression" dxfId="0" priority="33">
      <formula>#REF!="Academy"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KC Spreadsheet" ma:contentTypeID="0x01010054A39C6B0182D84CB6645B035BA02E08004D5776253E965C418A13D9DE6F8B1B07" ma:contentTypeVersion="2" ma:contentTypeDescription="MKC Branded Excel Template Document" ma:contentTypeScope="" ma:versionID="95fcba704051a682d16beacac88e07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SharedContentType xmlns="Microsoft.SharePoint.Taxonomy.ContentTypeSync" SourceId="ee73f336-9c49-41ab-9427-d263034a0100" ContentTypeId="0x01010054A39C6B0182D84CB6645B035BA02E08" PreviousValue="false" LastSyncTimeStamp="2021-10-01T14:39:30.94Z"/>
</file>

<file path=customXml/itemProps1.xml><?xml version="1.0" encoding="utf-8"?>
<ds:datastoreItem xmlns:ds="http://schemas.openxmlformats.org/officeDocument/2006/customXml" ds:itemID="{39EC788E-4517-4B04-86DB-CADC28955F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9E3C50-FEC3-47AF-B51E-8A7E613559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6D33CE-9BEA-40DD-ABB6-F8724AFC985D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92303D40-5935-46AE-A4C4-3D93DD0AF9A4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DRCR Calc</vt:lpstr>
      <vt:lpstr>Data</vt:lpstr>
    </vt:vector>
  </TitlesOfParts>
  <Manager/>
  <Company>Milton Keynes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Francis, Karen</dc:creator>
  <cp:keywords/>
  <dc:description/>
  <cp:lastModifiedBy>Kayleigh Day</cp:lastModifiedBy>
  <cp:revision/>
  <dcterms:created xsi:type="dcterms:W3CDTF">2016-03-04T14:21:03Z</dcterms:created>
  <dcterms:modified xsi:type="dcterms:W3CDTF">2023-02-27T14:38:23Z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0x01010054A39C6B0182D84CB6645B035BA02E08004D5776253E965C418A13D9DE6F8B1B07</vt:lpwstr>
  </property>
  <property fmtid="{D5CDD505-2E9C-101B-9397-08002B2CF9AE}" pid="3" name="Order">
    <vt:r8>9500</vt:r8>
  </property>
  <property fmtid="{D5CDD505-2E9C-101B-9397-08002B2CF9AE}" pid="4" name="SharedWithUsers">
    <vt:lpwstr>22;#Jennifer Hackett;#20;#Michelle Hibbert</vt:lpwstr>
  </property>
</Properties>
</file>