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66BDD97E-2BEB-4FA5-9AF2-2354FA9F87F0}" xr6:coauthVersionLast="47" xr6:coauthVersionMax="47" xr10:uidLastSave="{00000000-0000-0000-0000-000000000000}"/>
  <workbookProtection workbookAlgorithmName="SHA-512" workbookHashValue="BIDNYHly6ui+NZckJb5K2Kd5abtHk9uisbgKY7FY3bASmsvL8IqcUwQPbYRvJX2JWeemSSDA1zPwpvnJgkF0YA==" workbookSaltValue="0ZLuby/q/IDpklQ0aIutDQ==" workbookSpinCount="100000" lockStructure="1"/>
  <bookViews>
    <workbookView xWindow="28680" yWindow="-120" windowWidth="38640" windowHeight="15840" firstSheet="5" activeTab="5" xr2:uid="{80839C4B-FFEE-4A14-8450-915F279820AC}"/>
  </bookViews>
  <sheets>
    <sheet name="1. School payroll" sheetId="1" state="hidden" r:id="rId1"/>
    <sheet name="2019-2020 Data" sheetId="2" state="hidden" r:id="rId2"/>
    <sheet name="2020-2021 Data" sheetId="4" state="hidden" r:id="rId3"/>
    <sheet name="2021-2022" sheetId="6" state="hidden" r:id="rId4"/>
    <sheet name="Passwords" sheetId="8" state="hidden" r:id="rId5"/>
    <sheet name="Template for School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cbs1">#REF!</definedName>
    <definedName name="____cbs2">#REF!</definedName>
    <definedName name="____DAT10">'[1]Devolved to Schools Analysis'!#REF!</definedName>
    <definedName name="____DAT11">'[1]Devolved to Schools Analysis'!#REF!</definedName>
    <definedName name="____DAT12">'[1]Devolved to Schools Analysis'!#REF!</definedName>
    <definedName name="____DAT13">'[1]Devolved to Schools Analysis'!#REF!</definedName>
    <definedName name="____DAT14">'[1]Devolved to Schools Analysis'!#REF!</definedName>
    <definedName name="____DAT15">'[1]Devolved to Schools Analysis'!#REF!</definedName>
    <definedName name="____DAT16">'[1]Devolved to Schools Analysis'!#REF!</definedName>
    <definedName name="____DAT18">'[1]Devolved to Schools Analysis'!#REF!</definedName>
    <definedName name="____DAT19">'[1]Devolved to Schools Analysis'!#REF!</definedName>
    <definedName name="____DAT20">'[1]Devolved to Schools Analysis'!#REF!</definedName>
    <definedName name="____DAT3">'[1]Devolved to Schools Analysis'!#REF!</definedName>
    <definedName name="____DAT4">'[1]Devolved to Schools Analysis'!#REF!</definedName>
    <definedName name="____DAT5">'[1]Devolved to Schools Analysis'!#REF!</definedName>
    <definedName name="____DAT6">'[1]Devolved to Schools Analysis'!#REF!</definedName>
    <definedName name="____DAT7">'[1]Devolved to Schools Analysis'!#REF!</definedName>
    <definedName name="____DAT8">'[1]Devolved to Schools Analysis'!#REF!</definedName>
    <definedName name="____DAT9">'[1]Devolved to Schools Analysis'!#REF!</definedName>
    <definedName name="___cbs1">#REF!</definedName>
    <definedName name="___cbs2">#REF!</definedName>
    <definedName name="___DAT10">'[1]Devolved to Schools Analysis'!#REF!</definedName>
    <definedName name="___DAT11">'[1]Devolved to Schools Analysis'!#REF!</definedName>
    <definedName name="___DAT12">'[1]Devolved to Schools Analysis'!#REF!</definedName>
    <definedName name="___DAT13">'[1]Devolved to Schools Analysis'!#REF!</definedName>
    <definedName name="___DAT14">'[1]Devolved to Schools Analysis'!#REF!</definedName>
    <definedName name="___DAT15">'[1]Devolved to Schools Analysis'!#REF!</definedName>
    <definedName name="___DAT16">'[1]Devolved to Schools Analysis'!#REF!</definedName>
    <definedName name="___DAT18">'[1]Devolved to Schools Analysis'!#REF!</definedName>
    <definedName name="___DAT19">'[1]Devolved to Schools Analysis'!#REF!</definedName>
    <definedName name="___DAT20">'[1]Devolved to Schools Analysis'!#REF!</definedName>
    <definedName name="___DAT3">'[1]Devolved to Schools Analysis'!#REF!</definedName>
    <definedName name="___DAT4">'[1]Devolved to Schools Analysis'!#REF!</definedName>
    <definedName name="___DAT5">'[1]Devolved to Schools Analysis'!#REF!</definedName>
    <definedName name="___DAT6">'[1]Devolved to Schools Analysis'!#REF!</definedName>
    <definedName name="___DAT7">'[1]Devolved to Schools Analysis'!#REF!</definedName>
    <definedName name="___DAT8">'[1]Devolved to Schools Analysis'!#REF!</definedName>
    <definedName name="___DAT9">'[1]Devolved to Schools Analysis'!#REF!</definedName>
    <definedName name="__cbs1">#REF!</definedName>
    <definedName name="__cbs2">#REF!</definedName>
    <definedName name="__DAT10">'[1]Devolved to Schools Analysis'!#REF!</definedName>
    <definedName name="__DAT11">'[1]Devolved to Schools Analysis'!#REF!</definedName>
    <definedName name="__DAT12">'[1]Devolved to Schools Analysis'!#REF!</definedName>
    <definedName name="__DAT13">'[1]Devolved to Schools Analysis'!#REF!</definedName>
    <definedName name="__DAT14">'[1]Devolved to Schools Analysis'!#REF!</definedName>
    <definedName name="__DAT15">'[1]Devolved to Schools Analysis'!#REF!</definedName>
    <definedName name="__DAT16">'[1]Devolved to Schools Analysis'!#REF!</definedName>
    <definedName name="__DAT18">'[1]Devolved to Schools Analysis'!#REF!</definedName>
    <definedName name="__DAT19">'[1]Devolved to Schools Analysis'!#REF!</definedName>
    <definedName name="__DAT20">'[1]Devolved to Schools Analysis'!#REF!</definedName>
    <definedName name="__DAT3">'[1]Devolved to Schools Analysis'!#REF!</definedName>
    <definedName name="__DAT4">'[1]Devolved to Schools Analysis'!#REF!</definedName>
    <definedName name="__DAT5">'[1]Devolved to Schools Analysis'!#REF!</definedName>
    <definedName name="__DAT6">'[1]Devolved to Schools Analysis'!#REF!</definedName>
    <definedName name="__DAT7">'[1]Devolved to Schools Analysis'!#REF!</definedName>
    <definedName name="__DAT8">'[1]Devolved to Schools Analysis'!#REF!</definedName>
    <definedName name="__DAT9">'[1]Devolved to Schools Analysis'!#REF!</definedName>
    <definedName name="_cbs1">#REF!</definedName>
    <definedName name="_cbs2">#REF!</definedName>
    <definedName name="_DAT10">'[1]Devolved to Schools Analysis'!#REF!</definedName>
    <definedName name="_DAT11">'[1]Devolved to Schools Analysis'!#REF!</definedName>
    <definedName name="_DAT12">'[1]Devolved to Schools Analysis'!#REF!</definedName>
    <definedName name="_DAT13">'[1]Devolved to Schools Analysis'!#REF!</definedName>
    <definedName name="_DAT14">'[1]Devolved to Schools Analysis'!#REF!</definedName>
    <definedName name="_DAT15">'[1]Devolved to Schools Analysis'!#REF!</definedName>
    <definedName name="_DAT16">'[1]Devolved to Schools Analysis'!#REF!</definedName>
    <definedName name="_DAT18">'[1]Devolved to Schools Analysis'!#REF!</definedName>
    <definedName name="_DAT19">'[1]Devolved to Schools Analysis'!#REF!</definedName>
    <definedName name="_DAT20">'[1]Devolved to Schools Analysis'!#REF!</definedName>
    <definedName name="_DAT3">'[1]Devolved to Schools Analysis'!#REF!</definedName>
    <definedName name="_DAT4">'[1]Devolved to Schools Analysis'!#REF!</definedName>
    <definedName name="_DAT5">'[1]Devolved to Schools Analysis'!#REF!</definedName>
    <definedName name="_DAT6">'[1]Devolved to Schools Analysis'!#REF!</definedName>
    <definedName name="_DAT7">'[1]Devolved to Schools Analysis'!#REF!</definedName>
    <definedName name="_DAT8">'[1]Devolved to Schools Analysis'!#REF!</definedName>
    <definedName name="_DAT9">'[1]Devolved to Schools Analysis'!#REF!</definedName>
    <definedName name="_xlnm._FilterDatabase" localSheetId="0" hidden="1">'1. School payroll'!$A$23:$AR$110</definedName>
    <definedName name="_xlnm._FilterDatabase" localSheetId="1" hidden="1">'2019-2020 Data'!$A$23:$N$103</definedName>
    <definedName name="_xlnm._FilterDatabase" localSheetId="2" hidden="1">'2020-2021 Data'!$A$23:$P$103</definedName>
    <definedName name="_Org2">'[2]M-Org_Structure'!$A$1:$S$65536</definedName>
    <definedName name="a">#REF!</definedName>
    <definedName name="ABFAB2">#REF!</definedName>
    <definedName name="b">#REF!</definedName>
    <definedName name="CAdeb">#REF!</definedName>
    <definedName name="capcom">#REF!</definedName>
    <definedName name="Cash">#REF!</definedName>
    <definedName name="CBS">#REF!</definedName>
    <definedName name="CFA">#REF!</definedName>
    <definedName name="CFSurplus">'[3]Revenue Account'!$I$42</definedName>
    <definedName name="CLcred">#REF!</definedName>
    <definedName name="COUNTERPARTIES">'[4]Profit Centres'!$B$2:$B$49</definedName>
    <definedName name="credit">#REF!</definedName>
    <definedName name="CurrencyCodes">'[5]Currency Codes'!$A$2:$A$164</definedName>
    <definedName name="CurrentLanguage">[5]Scoping!$H$1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8">'[6]as exported'!$H$2:$H$18</definedName>
    <definedName name="DCRbf">#REF!</definedName>
    <definedName name="DCRcf">#REF!</definedName>
    <definedName name="debtors">'[7]8a.Deb'!#REF!</definedName>
    <definedName name="DefCapReceipt">#REF!</definedName>
    <definedName name="DefChgs">#REF!</definedName>
    <definedName name="defer">#REF!</definedName>
    <definedName name="DefGGbf">#REF!</definedName>
    <definedName name="DefLiab">#REF!</definedName>
    <definedName name="DefPrembf">#REF!</definedName>
    <definedName name="DefPremcf">#REF!</definedName>
    <definedName name="drs">'[7]8a.Deb'!#REF!</definedName>
    <definedName name="Earmarked">#REF!</definedName>
    <definedName name="EV__EVCOM_OPTIONS__" hidden="1">10</definedName>
    <definedName name="EV__LASTREFTIME__" hidden="1">"(GMT)16/02/2016 17:25:58"</definedName>
    <definedName name="EYCanvasAnswer">[5]Scoping!$H$10</definedName>
    <definedName name="FA">#REF!</definedName>
    <definedName name="FAdwellbf">#REF!</definedName>
    <definedName name="FALBbf">#REF!</definedName>
    <definedName name="FARA">#REF!</definedName>
    <definedName name="FLover1Y">#REF!</definedName>
    <definedName name="GGD">#REF!</definedName>
    <definedName name="gl">#REF!</definedName>
    <definedName name="inCurrencyCode">[5]Scoping!$D$10</definedName>
    <definedName name="inOverallEval">[5]Expectation!$C$33</definedName>
    <definedName name="inPeriod">[5]Scoping!$D$7</definedName>
    <definedName name="inPlannedLevel">'[5]Variance threshold'!$C$7</definedName>
    <definedName name="inTolerableError">[5]Scoping!$D$8</definedName>
    <definedName name="leases">#REF!</definedName>
    <definedName name="lms">#REF!</definedName>
    <definedName name="loan">#REF!</definedName>
    <definedName name="ltb">'[7]10.LTBorrow'!#REF!</definedName>
    <definedName name="LTBbal">#REF!</definedName>
    <definedName name="LTC">#REF!</definedName>
    <definedName name="LTDebtors">#REF!</definedName>
    <definedName name="LTI">#REF!</definedName>
    <definedName name="Note15a2">#REF!</definedName>
    <definedName name="Note15a3">#REF!</definedName>
    <definedName name="notorg">#REF!</definedName>
    <definedName name="Optimise2">#REF!</definedName>
    <definedName name="Org">[2]b.Org_Structure!$A$1:$A$65536</definedName>
    <definedName name="Overdraft">#REF!</definedName>
    <definedName name="Pension">#REF!</definedName>
    <definedName name="PensionRes">#REF!</definedName>
    <definedName name="pensions">#REF!</definedName>
    <definedName name="PROFITCENTRES">'[4]Profit Centres'!$A$2:$A$49</definedName>
    <definedName name="RelatedParties">#REF!</definedName>
    <definedName name="Report_Version_4">"A1"</definedName>
    <definedName name="Return">#REF!</definedName>
    <definedName name="RP">#REF!</definedName>
    <definedName name="ScopeCompany">[5]Scoping!$B$7</definedName>
    <definedName name="sd_format">"dd/mm/yyyy"</definedName>
    <definedName name="sdt_format">"dd/mm/yyyy  hh:mm"</definedName>
    <definedName name="Sheet1">'[1]Devolved to Schools Analysis'!#REF!</definedName>
    <definedName name="Standards">#REF!</definedName>
    <definedName name="STI">#REF!</definedName>
    <definedName name="TEST0">#REF!</definedName>
    <definedName name="TESTHKEY">#REF!</definedName>
    <definedName name="TESTKEYS">#REF!</definedName>
    <definedName name="TESTVKEY">#REF!</definedName>
    <definedName name="TFA">#REF!</definedName>
    <definedName name="Used">'[7]11.Prov'!#REF!</definedName>
    <definedName name="WrittenBack">'[7]11.Prov'!#REF!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6" l="1"/>
  <c r="G63" i="6" l="1"/>
  <c r="P63" i="6" s="1"/>
  <c r="A3" i="7" l="1"/>
  <c r="G7" i="7" l="1"/>
  <c r="L7" i="7"/>
  <c r="L15" i="7" s="1"/>
  <c r="H7" i="7"/>
  <c r="H15" i="7" s="1"/>
  <c r="J7" i="7"/>
  <c r="J15" i="7" s="1"/>
  <c r="O7" i="7"/>
  <c r="O15" i="7" s="1"/>
  <c r="N7" i="7"/>
  <c r="N15" i="7" s="1"/>
  <c r="M7" i="7"/>
  <c r="M15" i="7" s="1"/>
  <c r="I7" i="7"/>
  <c r="I15" i="7" s="1"/>
  <c r="K7" i="7"/>
  <c r="K15" i="7" s="1"/>
  <c r="A11" i="7"/>
  <c r="A7" i="7"/>
  <c r="G11" i="7"/>
  <c r="P11" i="7" s="1"/>
  <c r="Z102" i="6"/>
  <c r="Y102" i="6"/>
  <c r="X102" i="6"/>
  <c r="W102" i="6"/>
  <c r="V102" i="6"/>
  <c r="T102" i="6"/>
  <c r="S102" i="6"/>
  <c r="O102" i="6"/>
  <c r="N102" i="6"/>
  <c r="M102" i="6"/>
  <c r="L102" i="6"/>
  <c r="K102" i="6"/>
  <c r="I102" i="6"/>
  <c r="H102" i="6"/>
  <c r="R100" i="6"/>
  <c r="AA100" i="6" s="1"/>
  <c r="G100" i="6"/>
  <c r="P100" i="6" s="1"/>
  <c r="R99" i="6"/>
  <c r="AA99" i="6" s="1"/>
  <c r="G99" i="6"/>
  <c r="P99" i="6" s="1"/>
  <c r="R98" i="6"/>
  <c r="AA98" i="6" s="1"/>
  <c r="G98" i="6"/>
  <c r="P98" i="6" s="1"/>
  <c r="R97" i="6"/>
  <c r="AA97" i="6" s="1"/>
  <c r="G97" i="6"/>
  <c r="P97" i="6" s="1"/>
  <c r="R96" i="6"/>
  <c r="AA96" i="6" s="1"/>
  <c r="G96" i="6"/>
  <c r="P96" i="6" s="1"/>
  <c r="R95" i="6"/>
  <c r="AA95" i="6" s="1"/>
  <c r="G95" i="6"/>
  <c r="P95" i="6" s="1"/>
  <c r="R94" i="6"/>
  <c r="AA94" i="6" s="1"/>
  <c r="G94" i="6"/>
  <c r="P94" i="6" s="1"/>
  <c r="R93" i="6"/>
  <c r="AA93" i="6" s="1"/>
  <c r="G93" i="6"/>
  <c r="P93" i="6" s="1"/>
  <c r="R92" i="6"/>
  <c r="AA92" i="6" s="1"/>
  <c r="G92" i="6"/>
  <c r="P92" i="6" s="1"/>
  <c r="R91" i="6"/>
  <c r="AA91" i="6" s="1"/>
  <c r="G91" i="6"/>
  <c r="P91" i="6" s="1"/>
  <c r="R90" i="6"/>
  <c r="AA90" i="6" s="1"/>
  <c r="G90" i="6"/>
  <c r="P90" i="6" s="1"/>
  <c r="R89" i="6"/>
  <c r="AA89" i="6" s="1"/>
  <c r="G89" i="6"/>
  <c r="P89" i="6" s="1"/>
  <c r="R88" i="6"/>
  <c r="AA88" i="6" s="1"/>
  <c r="G88" i="6"/>
  <c r="P88" i="6" s="1"/>
  <c r="R87" i="6"/>
  <c r="AA87" i="6" s="1"/>
  <c r="G87" i="6"/>
  <c r="P87" i="6" s="1"/>
  <c r="R86" i="6"/>
  <c r="AA86" i="6" s="1"/>
  <c r="G86" i="6"/>
  <c r="P86" i="6" s="1"/>
  <c r="R85" i="6"/>
  <c r="AA85" i="6" s="1"/>
  <c r="G85" i="6"/>
  <c r="P85" i="6" s="1"/>
  <c r="R84" i="6"/>
  <c r="AA84" i="6" s="1"/>
  <c r="G84" i="6"/>
  <c r="P84" i="6" s="1"/>
  <c r="R83" i="6"/>
  <c r="AA83" i="6" s="1"/>
  <c r="G83" i="6"/>
  <c r="P83" i="6" s="1"/>
  <c r="R82" i="6"/>
  <c r="AA82" i="6" s="1"/>
  <c r="G82" i="6"/>
  <c r="P82" i="6" s="1"/>
  <c r="R81" i="6"/>
  <c r="AA81" i="6" s="1"/>
  <c r="G81" i="6"/>
  <c r="P81" i="6" s="1"/>
  <c r="R80" i="6"/>
  <c r="AA80" i="6" s="1"/>
  <c r="G80" i="6"/>
  <c r="P80" i="6" s="1"/>
  <c r="R79" i="6"/>
  <c r="AA79" i="6" s="1"/>
  <c r="G79" i="6"/>
  <c r="P79" i="6" s="1"/>
  <c r="R78" i="6"/>
  <c r="AA78" i="6" s="1"/>
  <c r="G78" i="6"/>
  <c r="P78" i="6" s="1"/>
  <c r="R77" i="6"/>
  <c r="AA77" i="6" s="1"/>
  <c r="G77" i="6"/>
  <c r="P77" i="6" s="1"/>
  <c r="R76" i="6"/>
  <c r="AA76" i="6" s="1"/>
  <c r="G76" i="6"/>
  <c r="P76" i="6" s="1"/>
  <c r="R75" i="6"/>
  <c r="G75" i="6"/>
  <c r="R74" i="6"/>
  <c r="G74" i="6"/>
  <c r="P74" i="6" s="1"/>
  <c r="AA73" i="6"/>
  <c r="R73" i="6"/>
  <c r="G73" i="6"/>
  <c r="P73" i="6" s="1"/>
  <c r="AA72" i="6"/>
  <c r="R72" i="6"/>
  <c r="G72" i="6"/>
  <c r="P72" i="6" s="1"/>
  <c r="AA71" i="6"/>
  <c r="R71" i="6"/>
  <c r="G71" i="6"/>
  <c r="P71" i="6" s="1"/>
  <c r="AA70" i="6"/>
  <c r="R70" i="6"/>
  <c r="G70" i="6"/>
  <c r="P70" i="6" s="1"/>
  <c r="R69" i="6"/>
  <c r="AA69" i="6" s="1"/>
  <c r="G69" i="6"/>
  <c r="R68" i="6"/>
  <c r="AA68" i="6" s="1"/>
  <c r="G68" i="6"/>
  <c r="P68" i="6" s="1"/>
  <c r="R67" i="6"/>
  <c r="AA67" i="6" s="1"/>
  <c r="G67" i="6"/>
  <c r="P67" i="6" s="1"/>
  <c r="U66" i="6"/>
  <c r="R66" i="6"/>
  <c r="AA66" i="6" s="1"/>
  <c r="G66" i="6"/>
  <c r="P66" i="6" s="1"/>
  <c r="R65" i="6"/>
  <c r="AA65" i="6" s="1"/>
  <c r="G65" i="6"/>
  <c r="P65" i="6" s="1"/>
  <c r="AA64" i="6"/>
  <c r="R64" i="6"/>
  <c r="G64" i="6"/>
  <c r="P64" i="6" s="1"/>
  <c r="AA63" i="6"/>
  <c r="R63" i="6"/>
  <c r="R62" i="6"/>
  <c r="AA62" i="6" s="1"/>
  <c r="G62" i="6"/>
  <c r="P62" i="6" s="1"/>
  <c r="R61" i="6"/>
  <c r="AA61" i="6" s="1"/>
  <c r="G61" i="6"/>
  <c r="P61" i="6" s="1"/>
  <c r="AA60" i="6"/>
  <c r="R60" i="6"/>
  <c r="G60" i="6"/>
  <c r="P60" i="6" s="1"/>
  <c r="AA59" i="6"/>
  <c r="R59" i="6"/>
  <c r="P59" i="6"/>
  <c r="R58" i="6"/>
  <c r="AA58" i="6" s="1"/>
  <c r="G58" i="6"/>
  <c r="P58" i="6" s="1"/>
  <c r="R57" i="6"/>
  <c r="AA57" i="6" s="1"/>
  <c r="G57" i="6"/>
  <c r="P57" i="6" s="1"/>
  <c r="AA56" i="6"/>
  <c r="R56" i="6"/>
  <c r="G56" i="6"/>
  <c r="P56" i="6" s="1"/>
  <c r="AA55" i="6"/>
  <c r="R55" i="6"/>
  <c r="G55" i="6"/>
  <c r="P55" i="6" s="1"/>
  <c r="R54" i="6"/>
  <c r="AA54" i="6" s="1"/>
  <c r="G54" i="6"/>
  <c r="P54" i="6" s="1"/>
  <c r="R53" i="6"/>
  <c r="AA53" i="6" s="1"/>
  <c r="G53" i="6"/>
  <c r="P53" i="6" s="1"/>
  <c r="AA52" i="6"/>
  <c r="R52" i="6"/>
  <c r="G52" i="6"/>
  <c r="P52" i="6" s="1"/>
  <c r="AA51" i="6"/>
  <c r="R51" i="6"/>
  <c r="G51" i="6"/>
  <c r="P51" i="6" s="1"/>
  <c r="R50" i="6"/>
  <c r="G50" i="6"/>
  <c r="AA49" i="6"/>
  <c r="R49" i="6"/>
  <c r="G49" i="6"/>
  <c r="P49" i="6" s="1"/>
  <c r="AA48" i="6"/>
  <c r="R48" i="6"/>
  <c r="G48" i="6"/>
  <c r="P48" i="6" s="1"/>
  <c r="R47" i="6"/>
  <c r="AA47" i="6" s="1"/>
  <c r="G47" i="6"/>
  <c r="AA46" i="6"/>
  <c r="R46" i="6"/>
  <c r="G46" i="6"/>
  <c r="P46" i="6" s="1"/>
  <c r="R45" i="6"/>
  <c r="AA45" i="6" s="1"/>
  <c r="G45" i="6"/>
  <c r="R44" i="6"/>
  <c r="G44" i="6"/>
  <c r="AA43" i="6"/>
  <c r="R43" i="6"/>
  <c r="G43" i="6"/>
  <c r="P43" i="6" s="1"/>
  <c r="U42" i="6"/>
  <c r="R42" i="6" s="1"/>
  <c r="AA42" i="6" s="1"/>
  <c r="J102" i="6"/>
  <c r="R41" i="6"/>
  <c r="AA41" i="6" s="1"/>
  <c r="G41" i="6"/>
  <c r="P41" i="6" s="1"/>
  <c r="R40" i="6"/>
  <c r="AA40" i="6" s="1"/>
  <c r="G40" i="6"/>
  <c r="P40" i="6" s="1"/>
  <c r="U39" i="6"/>
  <c r="R39" i="6" s="1"/>
  <c r="AA39" i="6" s="1"/>
  <c r="G39" i="6"/>
  <c r="P39" i="6" s="1"/>
  <c r="R38" i="6"/>
  <c r="AA38" i="6" s="1"/>
  <c r="G38" i="6"/>
  <c r="P38" i="6" s="1"/>
  <c r="R37" i="6"/>
  <c r="AA37" i="6" s="1"/>
  <c r="G37" i="6"/>
  <c r="P37" i="6" s="1"/>
  <c r="R36" i="6"/>
  <c r="AA36" i="6" s="1"/>
  <c r="G36" i="6"/>
  <c r="P36" i="6" s="1"/>
  <c r="R35" i="6"/>
  <c r="AA35" i="6" s="1"/>
  <c r="G35" i="6"/>
  <c r="P35" i="6" s="1"/>
  <c r="R34" i="6"/>
  <c r="AA34" i="6" s="1"/>
  <c r="G34" i="6"/>
  <c r="P34" i="6" s="1"/>
  <c r="R33" i="6"/>
  <c r="G33" i="6"/>
  <c r="R32" i="6"/>
  <c r="AA32" i="6" s="1"/>
  <c r="G32" i="6"/>
  <c r="P32" i="6" s="1"/>
  <c r="R31" i="6"/>
  <c r="AA31" i="6" s="1"/>
  <c r="G31" i="6"/>
  <c r="P31" i="6" s="1"/>
  <c r="R30" i="6"/>
  <c r="AA30" i="6" s="1"/>
  <c r="G30" i="6"/>
  <c r="P30" i="6" s="1"/>
  <c r="R29" i="6"/>
  <c r="AA29" i="6" s="1"/>
  <c r="G29" i="6"/>
  <c r="P29" i="6" s="1"/>
  <c r="R28" i="6"/>
  <c r="AA28" i="6" s="1"/>
  <c r="G28" i="6"/>
  <c r="P28" i="6" s="1"/>
  <c r="R27" i="6"/>
  <c r="AA27" i="6" s="1"/>
  <c r="G27" i="6"/>
  <c r="P27" i="6" s="1"/>
  <c r="R26" i="6"/>
  <c r="AA26" i="6" s="1"/>
  <c r="G26" i="6"/>
  <c r="R25" i="6"/>
  <c r="G25" i="6"/>
  <c r="R24" i="6"/>
  <c r="G24" i="6"/>
  <c r="P24" i="6" s="1"/>
  <c r="R20" i="6"/>
  <c r="G20" i="6"/>
  <c r="U102" i="6" l="1"/>
  <c r="R102" i="6"/>
  <c r="AA24" i="6"/>
  <c r="AA102" i="6" s="1"/>
  <c r="P26" i="6"/>
  <c r="G42" i="6"/>
  <c r="P42" i="6" s="1"/>
  <c r="P102" i="6" l="1"/>
  <c r="G102" i="6"/>
  <c r="Z103" i="4" l="1"/>
  <c r="Y103" i="4"/>
  <c r="X103" i="4"/>
  <c r="W103" i="4"/>
  <c r="V103" i="4"/>
  <c r="T103" i="4"/>
  <c r="S103" i="4"/>
  <c r="R101" i="4"/>
  <c r="AA101" i="4" s="1"/>
  <c r="R100" i="4"/>
  <c r="AA100" i="4" s="1"/>
  <c r="R99" i="4"/>
  <c r="AA99" i="4" s="1"/>
  <c r="R98" i="4"/>
  <c r="AA98" i="4" s="1"/>
  <c r="R97" i="4"/>
  <c r="AA97" i="4" s="1"/>
  <c r="R96" i="4"/>
  <c r="AA96" i="4" s="1"/>
  <c r="R95" i="4"/>
  <c r="AA95" i="4" s="1"/>
  <c r="R94" i="4"/>
  <c r="AA94" i="4" s="1"/>
  <c r="R93" i="4"/>
  <c r="AA93" i="4" s="1"/>
  <c r="R92" i="4"/>
  <c r="AA92" i="4" s="1"/>
  <c r="R91" i="4"/>
  <c r="AA91" i="4" s="1"/>
  <c r="R90" i="4"/>
  <c r="AA90" i="4" s="1"/>
  <c r="R89" i="4"/>
  <c r="AA89" i="4" s="1"/>
  <c r="R88" i="4"/>
  <c r="AA88" i="4" s="1"/>
  <c r="R87" i="4"/>
  <c r="AA87" i="4" s="1"/>
  <c r="R86" i="4"/>
  <c r="AA86" i="4" s="1"/>
  <c r="R85" i="4"/>
  <c r="AA85" i="4" s="1"/>
  <c r="R84" i="4"/>
  <c r="AA84" i="4" s="1"/>
  <c r="R83" i="4"/>
  <c r="AA83" i="4"/>
  <c r="R82" i="4"/>
  <c r="AA82" i="4" s="1"/>
  <c r="R81" i="4"/>
  <c r="AA81" i="4" s="1"/>
  <c r="R80" i="4"/>
  <c r="AA80" i="4" s="1"/>
  <c r="R79" i="4"/>
  <c r="AA79" i="4" s="1"/>
  <c r="R78" i="4"/>
  <c r="AA78" i="4" s="1"/>
  <c r="R77" i="4"/>
  <c r="AA77" i="4" s="1"/>
  <c r="R76" i="4"/>
  <c r="R75" i="4"/>
  <c r="R74" i="4"/>
  <c r="AA74" i="4" s="1"/>
  <c r="R73" i="4"/>
  <c r="AA73" i="4" s="1"/>
  <c r="R72" i="4"/>
  <c r="AA72" i="4" s="1"/>
  <c r="R71" i="4"/>
  <c r="AA71" i="4" s="1"/>
  <c r="R70" i="4"/>
  <c r="AA70" i="4" s="1"/>
  <c r="R69" i="4"/>
  <c r="AA69" i="4" s="1"/>
  <c r="R68" i="4"/>
  <c r="AA68" i="4" s="1"/>
  <c r="U67" i="4"/>
  <c r="R67" i="4" s="1"/>
  <c r="AA67" i="4" s="1"/>
  <c r="R65" i="4"/>
  <c r="AA65" i="4" s="1"/>
  <c r="R64" i="4"/>
  <c r="AA64" i="4" s="1"/>
  <c r="R63" i="4"/>
  <c r="AA63" i="4" s="1"/>
  <c r="R62" i="4"/>
  <c r="AA62" i="4" s="1"/>
  <c r="R61" i="4"/>
  <c r="AA61" i="4" s="1"/>
  <c r="R60" i="4"/>
  <c r="AA60" i="4" s="1"/>
  <c r="R59" i="4"/>
  <c r="AA59" i="4" s="1"/>
  <c r="R58" i="4"/>
  <c r="AA58" i="4" s="1"/>
  <c r="R57" i="4"/>
  <c r="AA57" i="4" s="1"/>
  <c r="R56" i="4"/>
  <c r="AA56" i="4" s="1"/>
  <c r="R55" i="4"/>
  <c r="AA55" i="4" s="1"/>
  <c r="R54" i="4"/>
  <c r="AA54" i="4" s="1"/>
  <c r="R53" i="4"/>
  <c r="AA53" i="4" s="1"/>
  <c r="R52" i="4"/>
  <c r="AA52" i="4" s="1"/>
  <c r="R51" i="4"/>
  <c r="AA51" i="4" s="1"/>
  <c r="R50" i="4"/>
  <c r="R49" i="4"/>
  <c r="AA49" i="4" s="1"/>
  <c r="R48" i="4"/>
  <c r="AA48" i="4" s="1"/>
  <c r="R47" i="4"/>
  <c r="AA47" i="4" s="1"/>
  <c r="R46" i="4"/>
  <c r="AA46" i="4" s="1"/>
  <c r="R45" i="4"/>
  <c r="AA45" i="4" s="1"/>
  <c r="R44" i="4"/>
  <c r="R43" i="4"/>
  <c r="AA43" i="4" s="1"/>
  <c r="U42" i="4"/>
  <c r="R42" i="4" s="1"/>
  <c r="R41" i="4"/>
  <c r="AA41" i="4" s="1"/>
  <c r="R40" i="4"/>
  <c r="AA40" i="4" s="1"/>
  <c r="U39" i="4"/>
  <c r="R39" i="4" s="1"/>
  <c r="AA39" i="4" s="1"/>
  <c r="R38" i="4"/>
  <c r="AA38" i="4" s="1"/>
  <c r="R37" i="4"/>
  <c r="AA37" i="4" s="1"/>
  <c r="R36" i="4"/>
  <c r="AA36" i="4" s="1"/>
  <c r="R35" i="4"/>
  <c r="AA35" i="4" s="1"/>
  <c r="R34" i="4"/>
  <c r="AA34" i="4" s="1"/>
  <c r="R33" i="4"/>
  <c r="R32" i="4"/>
  <c r="AA32" i="4" s="1"/>
  <c r="R31" i="4"/>
  <c r="AA31" i="4" s="1"/>
  <c r="R30" i="4"/>
  <c r="AA30" i="4" s="1"/>
  <c r="R29" i="4"/>
  <c r="AA29" i="4" s="1"/>
  <c r="R28" i="4"/>
  <c r="AA28" i="4" s="1"/>
  <c r="R27" i="4"/>
  <c r="AA27" i="4" s="1"/>
  <c r="R26" i="4"/>
  <c r="AA26" i="4" s="1"/>
  <c r="R25" i="4"/>
  <c r="R24" i="4"/>
  <c r="AA24" i="4" s="1"/>
  <c r="R20" i="4"/>
  <c r="G20" i="4"/>
  <c r="E20" i="2"/>
  <c r="H39" i="2"/>
  <c r="H67" i="2"/>
  <c r="J67" i="4"/>
  <c r="G67" i="4" s="1"/>
  <c r="P67" i="4" s="1"/>
  <c r="J42" i="4"/>
  <c r="G42" i="4" s="1"/>
  <c r="P42" i="4" s="1"/>
  <c r="H42" i="2"/>
  <c r="G75" i="4"/>
  <c r="P75" i="4" s="1"/>
  <c r="O103" i="4"/>
  <c r="N103" i="4"/>
  <c r="M103" i="4"/>
  <c r="L103" i="4"/>
  <c r="K103" i="4"/>
  <c r="I103" i="4"/>
  <c r="H103" i="4"/>
  <c r="G101" i="4"/>
  <c r="P101" i="4" s="1"/>
  <c r="G100" i="4"/>
  <c r="P100" i="4" s="1"/>
  <c r="G99" i="4"/>
  <c r="P99" i="4" s="1"/>
  <c r="G98" i="4"/>
  <c r="P98" i="4" s="1"/>
  <c r="G97" i="4"/>
  <c r="P97" i="4" s="1"/>
  <c r="G96" i="4"/>
  <c r="P96" i="4" s="1"/>
  <c r="G95" i="4"/>
  <c r="P95" i="4" s="1"/>
  <c r="G94" i="4"/>
  <c r="P94" i="4" s="1"/>
  <c r="G93" i="4"/>
  <c r="P93" i="4" s="1"/>
  <c r="G92" i="4"/>
  <c r="P92" i="4" s="1"/>
  <c r="G91" i="4"/>
  <c r="P91" i="4" s="1"/>
  <c r="G90" i="4"/>
  <c r="P90" i="4" s="1"/>
  <c r="G89" i="4"/>
  <c r="P89" i="4" s="1"/>
  <c r="G88" i="4"/>
  <c r="P88" i="4" s="1"/>
  <c r="G87" i="4"/>
  <c r="P87" i="4" s="1"/>
  <c r="G86" i="4"/>
  <c r="P86" i="4" s="1"/>
  <c r="G85" i="4"/>
  <c r="P85" i="4" s="1"/>
  <c r="G84" i="4"/>
  <c r="P84" i="4" s="1"/>
  <c r="G83" i="4"/>
  <c r="P83" i="4" s="1"/>
  <c r="G82" i="4"/>
  <c r="P82" i="4" s="1"/>
  <c r="G81" i="4"/>
  <c r="P81" i="4" s="1"/>
  <c r="G80" i="4"/>
  <c r="P80" i="4" s="1"/>
  <c r="G79" i="4"/>
  <c r="P79" i="4" s="1"/>
  <c r="G78" i="4"/>
  <c r="P78" i="4" s="1"/>
  <c r="G77" i="4"/>
  <c r="P77" i="4" s="1"/>
  <c r="G76" i="4"/>
  <c r="G74" i="4"/>
  <c r="P74" i="4" s="1"/>
  <c r="G73" i="4"/>
  <c r="P73" i="4" s="1"/>
  <c r="G72" i="4"/>
  <c r="P72" i="4" s="1"/>
  <c r="G71" i="4"/>
  <c r="P71" i="4" s="1"/>
  <c r="G70" i="4"/>
  <c r="P70" i="4" s="1"/>
  <c r="G69" i="4"/>
  <c r="P69" i="4" s="1"/>
  <c r="G68" i="4"/>
  <c r="P68" i="4" s="1"/>
  <c r="G65" i="4"/>
  <c r="P65" i="4" s="1"/>
  <c r="G64" i="4"/>
  <c r="P64" i="4" s="1"/>
  <c r="G63" i="4"/>
  <c r="P63" i="4" s="1"/>
  <c r="G62" i="4"/>
  <c r="P62" i="4" s="1"/>
  <c r="G61" i="4"/>
  <c r="P61" i="4" s="1"/>
  <c r="G60" i="4"/>
  <c r="P60" i="4" s="1"/>
  <c r="G59" i="4"/>
  <c r="P59" i="4" s="1"/>
  <c r="G58" i="4"/>
  <c r="P58" i="4" s="1"/>
  <c r="G57" i="4"/>
  <c r="P57" i="4" s="1"/>
  <c r="G56" i="4"/>
  <c r="P56" i="4" s="1"/>
  <c r="G55" i="4"/>
  <c r="P55" i="4" s="1"/>
  <c r="G54" i="4"/>
  <c r="P54" i="4" s="1"/>
  <c r="G53" i="4"/>
  <c r="P53" i="4" s="1"/>
  <c r="G52" i="4"/>
  <c r="P52" i="4" s="1"/>
  <c r="G51" i="4"/>
  <c r="P51" i="4" s="1"/>
  <c r="G50" i="4"/>
  <c r="G49" i="4"/>
  <c r="P49" i="4" s="1"/>
  <c r="G48" i="4"/>
  <c r="P48" i="4" s="1"/>
  <c r="G47" i="4"/>
  <c r="P47" i="4" s="1"/>
  <c r="G46" i="4"/>
  <c r="P46" i="4" s="1"/>
  <c r="G45" i="4"/>
  <c r="P45" i="4" s="1"/>
  <c r="G44" i="4"/>
  <c r="G43" i="4"/>
  <c r="P43" i="4" s="1"/>
  <c r="G41" i="4"/>
  <c r="P41" i="4" s="1"/>
  <c r="G40" i="4"/>
  <c r="P40" i="4" s="1"/>
  <c r="G39" i="4"/>
  <c r="P39" i="4" s="1"/>
  <c r="G38" i="4"/>
  <c r="P38" i="4" s="1"/>
  <c r="G37" i="4"/>
  <c r="P37" i="4" s="1"/>
  <c r="G36" i="4"/>
  <c r="P36" i="4" s="1"/>
  <c r="G35" i="4"/>
  <c r="P35" i="4" s="1"/>
  <c r="G34" i="4"/>
  <c r="P34" i="4" s="1"/>
  <c r="G33" i="4"/>
  <c r="G32" i="4"/>
  <c r="P32" i="4" s="1"/>
  <c r="G31" i="4"/>
  <c r="P31" i="4" s="1"/>
  <c r="G30" i="4"/>
  <c r="P30" i="4" s="1"/>
  <c r="G29" i="4"/>
  <c r="P29" i="4" s="1"/>
  <c r="G28" i="4"/>
  <c r="P28" i="4" s="1"/>
  <c r="G27" i="4"/>
  <c r="P27" i="4" s="1"/>
  <c r="G26" i="4"/>
  <c r="P26" i="4" s="1"/>
  <c r="G25" i="4"/>
  <c r="G15" i="7" s="1"/>
  <c r="P15" i="7" s="1"/>
  <c r="G24" i="4"/>
  <c r="P24" i="4" s="1"/>
  <c r="P7" i="7" s="1"/>
  <c r="E65" i="2"/>
  <c r="N65" i="2"/>
  <c r="E64" i="2"/>
  <c r="E63" i="2"/>
  <c r="N63" i="2"/>
  <c r="E62" i="2"/>
  <c r="N62" i="2"/>
  <c r="E61" i="2"/>
  <c r="N61" i="2"/>
  <c r="E60" i="2"/>
  <c r="N60" i="2"/>
  <c r="E59" i="2"/>
  <c r="N59" i="2"/>
  <c r="E58" i="2"/>
  <c r="N58" i="2"/>
  <c r="E57" i="2"/>
  <c r="N57" i="2"/>
  <c r="E56" i="2"/>
  <c r="N56" i="2"/>
  <c r="E55" i="2"/>
  <c r="N55" i="2"/>
  <c r="E54" i="2"/>
  <c r="E53" i="2"/>
  <c r="N53" i="2"/>
  <c r="E52" i="2"/>
  <c r="E51" i="2"/>
  <c r="N51" i="2"/>
  <c r="E50" i="2"/>
  <c r="E49" i="2"/>
  <c r="N49" i="2"/>
  <c r="E48" i="2"/>
  <c r="E47" i="2"/>
  <c r="N47" i="2"/>
  <c r="E46" i="2"/>
  <c r="E45" i="2"/>
  <c r="N45" i="2"/>
  <c r="E44" i="2"/>
  <c r="E43" i="2"/>
  <c r="N43" i="2"/>
  <c r="E42" i="2"/>
  <c r="N42" i="2"/>
  <c r="E41" i="2"/>
  <c r="N41" i="2"/>
  <c r="E40" i="2"/>
  <c r="E39" i="2"/>
  <c r="N39" i="2"/>
  <c r="E38" i="2"/>
  <c r="E37" i="2"/>
  <c r="N37" i="2"/>
  <c r="E36" i="2"/>
  <c r="E35" i="2"/>
  <c r="N35" i="2"/>
  <c r="E34" i="2"/>
  <c r="N34" i="2"/>
  <c r="E33" i="2"/>
  <c r="E32" i="2"/>
  <c r="N32" i="2"/>
  <c r="E31" i="2"/>
  <c r="N31" i="2"/>
  <c r="E30" i="2"/>
  <c r="N30" i="2"/>
  <c r="E29" i="2"/>
  <c r="E28" i="2"/>
  <c r="N28" i="2"/>
  <c r="E27" i="2"/>
  <c r="E26" i="2"/>
  <c r="N26" i="2"/>
  <c r="E25" i="2"/>
  <c r="E24" i="2"/>
  <c r="N24" i="2"/>
  <c r="E76" i="2"/>
  <c r="N76" i="2"/>
  <c r="E77" i="2"/>
  <c r="N77" i="2"/>
  <c r="E78" i="2"/>
  <c r="N78" i="2"/>
  <c r="E79" i="2"/>
  <c r="N79" i="2"/>
  <c r="E80" i="2"/>
  <c r="N80" i="2"/>
  <c r="E81" i="2"/>
  <c r="N81" i="2"/>
  <c r="E82" i="2"/>
  <c r="N82" i="2"/>
  <c r="E83" i="2"/>
  <c r="E84" i="2"/>
  <c r="N84" i="2"/>
  <c r="E85" i="2"/>
  <c r="N85" i="2"/>
  <c r="E86" i="2"/>
  <c r="N86" i="2"/>
  <c r="E87" i="2"/>
  <c r="N87" i="2"/>
  <c r="E88" i="2"/>
  <c r="N88" i="2"/>
  <c r="E89" i="2"/>
  <c r="N89" i="2"/>
  <c r="E90" i="2"/>
  <c r="N90" i="2"/>
  <c r="E91" i="2"/>
  <c r="N91" i="2"/>
  <c r="E92" i="2"/>
  <c r="N92" i="2"/>
  <c r="E93" i="2"/>
  <c r="N93" i="2"/>
  <c r="E94" i="2"/>
  <c r="N94" i="2"/>
  <c r="E95" i="2"/>
  <c r="N95" i="2"/>
  <c r="E96" i="2"/>
  <c r="E97" i="2"/>
  <c r="E98" i="2"/>
  <c r="N98" i="2"/>
  <c r="E99" i="2"/>
  <c r="E100" i="2"/>
  <c r="N100" i="2"/>
  <c r="E101" i="2"/>
  <c r="E74" i="2"/>
  <c r="N74" i="2"/>
  <c r="E73" i="2"/>
  <c r="E72" i="2"/>
  <c r="N72" i="2"/>
  <c r="E71" i="2"/>
  <c r="N71" i="2"/>
  <c r="E70" i="2"/>
  <c r="N70" i="2"/>
  <c r="E69" i="2"/>
  <c r="N69" i="2"/>
  <c r="E68" i="2"/>
  <c r="N68" i="2"/>
  <c r="E67" i="2"/>
  <c r="N67" i="2"/>
  <c r="E75" i="2"/>
  <c r="H103" i="2"/>
  <c r="K103" i="2"/>
  <c r="I103" i="2"/>
  <c r="N96" i="2"/>
  <c r="M103" i="2"/>
  <c r="L103" i="2"/>
  <c r="J103" i="2"/>
  <c r="G103" i="2"/>
  <c r="F103" i="2"/>
  <c r="N25" i="2"/>
  <c r="N27" i="2"/>
  <c r="N29" i="2"/>
  <c r="N36" i="2"/>
  <c r="N38" i="2"/>
  <c r="N40" i="2"/>
  <c r="N44" i="2"/>
  <c r="N46" i="2"/>
  <c r="N48" i="2"/>
  <c r="N50" i="2"/>
  <c r="N52" i="2"/>
  <c r="N54" i="2"/>
  <c r="N73" i="2"/>
  <c r="N75" i="2"/>
  <c r="N83" i="2"/>
  <c r="N97" i="2"/>
  <c r="N99" i="2"/>
  <c r="N101" i="2"/>
  <c r="AQ111" i="1"/>
  <c r="AH110" i="1"/>
  <c r="AG110" i="1"/>
  <c r="AF110" i="1"/>
  <c r="AE110" i="1"/>
  <c r="AC110" i="1"/>
  <c r="AB110" i="1"/>
  <c r="AA110" i="1"/>
  <c r="Z110" i="1"/>
  <c r="Y110" i="1"/>
  <c r="X110" i="1"/>
  <c r="W110" i="1"/>
  <c r="V110" i="1"/>
  <c r="K110" i="1"/>
  <c r="I110" i="1"/>
  <c r="AL108" i="1"/>
  <c r="AM108" i="1"/>
  <c r="AI108" i="1"/>
  <c r="AD108" i="1"/>
  <c r="AN108" i="1"/>
  <c r="AO108" i="1"/>
  <c r="R108" i="1"/>
  <c r="Q108" i="1"/>
  <c r="P108" i="1"/>
  <c r="O108" i="1"/>
  <c r="AJ108" i="1" s="1"/>
  <c r="AK108" i="1" s="1"/>
  <c r="N108" i="1"/>
  <c r="AM107" i="1"/>
  <c r="AL107" i="1"/>
  <c r="AI107" i="1"/>
  <c r="AD107" i="1"/>
  <c r="AN107" i="1"/>
  <c r="AO107" i="1"/>
  <c r="R107" i="1"/>
  <c r="Q107" i="1"/>
  <c r="P107" i="1"/>
  <c r="O107" i="1"/>
  <c r="AJ107" i="1" s="1"/>
  <c r="AK107" i="1" s="1"/>
  <c r="N107" i="1"/>
  <c r="AL106" i="1"/>
  <c r="AM106" i="1"/>
  <c r="AI106" i="1"/>
  <c r="AD106" i="1"/>
  <c r="AN106" i="1"/>
  <c r="AO106" i="1"/>
  <c r="R106" i="1"/>
  <c r="Q106" i="1"/>
  <c r="P106" i="1"/>
  <c r="O106" i="1"/>
  <c r="AJ106" i="1" s="1"/>
  <c r="AK106" i="1" s="1"/>
  <c r="N106" i="1"/>
  <c r="AI105" i="1"/>
  <c r="U105" i="1"/>
  <c r="AL105" i="1"/>
  <c r="AM105" i="1"/>
  <c r="R105" i="1"/>
  <c r="Q105" i="1"/>
  <c r="P105" i="1"/>
  <c r="O105" i="1"/>
  <c r="AJ105" i="1" s="1"/>
  <c r="AK105" i="1" s="1"/>
  <c r="N105" i="1"/>
  <c r="E105" i="1"/>
  <c r="AI104" i="1"/>
  <c r="AD104" i="1"/>
  <c r="U104" i="1"/>
  <c r="R104" i="1"/>
  <c r="Q104" i="1"/>
  <c r="P104" i="1"/>
  <c r="O104" i="1"/>
  <c r="AJ104" i="1" s="1"/>
  <c r="AK104" i="1" s="1"/>
  <c r="E104" i="1"/>
  <c r="N104" i="1"/>
  <c r="AI103" i="1"/>
  <c r="U103" i="1"/>
  <c r="AL103" i="1"/>
  <c r="AM103" i="1"/>
  <c r="R103" i="1"/>
  <c r="Q103" i="1"/>
  <c r="P103" i="1"/>
  <c r="O103" i="1"/>
  <c r="AJ103" i="1" s="1"/>
  <c r="AK103" i="1" s="1"/>
  <c r="N103" i="1"/>
  <c r="E103" i="1"/>
  <c r="AI102" i="1"/>
  <c r="AD102" i="1"/>
  <c r="U102" i="1"/>
  <c r="R102" i="1"/>
  <c r="Q102" i="1"/>
  <c r="P102" i="1"/>
  <c r="O102" i="1"/>
  <c r="AJ102" i="1" s="1"/>
  <c r="AK102" i="1" s="1"/>
  <c r="E102" i="1"/>
  <c r="N102" i="1"/>
  <c r="AI101" i="1"/>
  <c r="U101" i="1"/>
  <c r="AL101" i="1"/>
  <c r="AM101" i="1"/>
  <c r="R101" i="1"/>
  <c r="Q101" i="1"/>
  <c r="P101" i="1"/>
  <c r="O101" i="1"/>
  <c r="AJ101" i="1" s="1"/>
  <c r="AK101" i="1" s="1"/>
  <c r="N101" i="1"/>
  <c r="E101" i="1"/>
  <c r="AI100" i="1"/>
  <c r="AD100" i="1"/>
  <c r="AN100" i="1"/>
  <c r="AO100" i="1"/>
  <c r="U100" i="1"/>
  <c r="R100" i="1"/>
  <c r="Q100" i="1"/>
  <c r="P100" i="1"/>
  <c r="O100" i="1"/>
  <c r="AJ100" i="1" s="1"/>
  <c r="AK100" i="1" s="1"/>
  <c r="E100" i="1"/>
  <c r="N100" i="1"/>
  <c r="AI99" i="1"/>
  <c r="U99" i="1"/>
  <c r="R99" i="1"/>
  <c r="Q99" i="1"/>
  <c r="P99" i="1"/>
  <c r="O99" i="1"/>
  <c r="AJ99" i="1" s="1"/>
  <c r="AK99" i="1" s="1"/>
  <c r="N99" i="1"/>
  <c r="E99" i="1"/>
  <c r="AI98" i="1"/>
  <c r="AD98" i="1"/>
  <c r="AN98" i="1"/>
  <c r="AO98" i="1"/>
  <c r="U98" i="1"/>
  <c r="R98" i="1"/>
  <c r="Q98" i="1"/>
  <c r="P98" i="1"/>
  <c r="O98" i="1"/>
  <c r="AJ98" i="1" s="1"/>
  <c r="AK98" i="1" s="1"/>
  <c r="E98" i="1"/>
  <c r="N98" i="1"/>
  <c r="AI97" i="1"/>
  <c r="U97" i="1"/>
  <c r="R97" i="1"/>
  <c r="Q97" i="1"/>
  <c r="P97" i="1"/>
  <c r="O97" i="1"/>
  <c r="AJ97" i="1" s="1"/>
  <c r="AK97" i="1" s="1"/>
  <c r="N97" i="1"/>
  <c r="E97" i="1"/>
  <c r="AI96" i="1"/>
  <c r="AD96" i="1"/>
  <c r="AN96" i="1"/>
  <c r="AO96" i="1"/>
  <c r="U96" i="1"/>
  <c r="R96" i="1"/>
  <c r="Q96" i="1"/>
  <c r="P96" i="1"/>
  <c r="O96" i="1"/>
  <c r="AJ96" i="1" s="1"/>
  <c r="AK96" i="1" s="1"/>
  <c r="E96" i="1"/>
  <c r="N96" i="1"/>
  <c r="AI95" i="1"/>
  <c r="U95" i="1"/>
  <c r="AL95" i="1"/>
  <c r="AM95" i="1"/>
  <c r="R95" i="1"/>
  <c r="Q95" i="1"/>
  <c r="P95" i="1"/>
  <c r="O95" i="1"/>
  <c r="AJ95" i="1" s="1"/>
  <c r="AK95" i="1" s="1"/>
  <c r="N95" i="1"/>
  <c r="E95" i="1"/>
  <c r="AI94" i="1"/>
  <c r="AD94" i="1"/>
  <c r="U94" i="1"/>
  <c r="R94" i="1"/>
  <c r="Q94" i="1"/>
  <c r="P94" i="1"/>
  <c r="O94" i="1"/>
  <c r="AJ94" i="1" s="1"/>
  <c r="AK94" i="1" s="1"/>
  <c r="E94" i="1"/>
  <c r="AL94" i="1"/>
  <c r="AM94" i="1"/>
  <c r="AI93" i="1"/>
  <c r="U93" i="1"/>
  <c r="AL93" i="1"/>
  <c r="AM93" i="1"/>
  <c r="R93" i="1"/>
  <c r="Q93" i="1"/>
  <c r="P93" i="1"/>
  <c r="O93" i="1"/>
  <c r="AJ93" i="1" s="1"/>
  <c r="AK93" i="1" s="1"/>
  <c r="N93" i="1"/>
  <c r="E93" i="1"/>
  <c r="AI92" i="1"/>
  <c r="AD92" i="1"/>
  <c r="U92" i="1"/>
  <c r="R92" i="1"/>
  <c r="Q92" i="1"/>
  <c r="P92" i="1"/>
  <c r="O92" i="1"/>
  <c r="AJ92" i="1" s="1"/>
  <c r="AK92" i="1" s="1"/>
  <c r="E92" i="1"/>
  <c r="AL92" i="1"/>
  <c r="AM92" i="1"/>
  <c r="AI91" i="1"/>
  <c r="U91" i="1"/>
  <c r="AL91" i="1"/>
  <c r="AM91" i="1"/>
  <c r="R91" i="1"/>
  <c r="Q91" i="1"/>
  <c r="P91" i="1"/>
  <c r="O91" i="1"/>
  <c r="AJ91" i="1" s="1"/>
  <c r="AK91" i="1" s="1"/>
  <c r="N91" i="1"/>
  <c r="E91" i="1"/>
  <c r="AI90" i="1"/>
  <c r="AD90" i="1"/>
  <c r="U90" i="1"/>
  <c r="R90" i="1"/>
  <c r="Q90" i="1"/>
  <c r="P90" i="1"/>
  <c r="O90" i="1"/>
  <c r="AJ90" i="1" s="1"/>
  <c r="AK90" i="1" s="1"/>
  <c r="E90" i="1"/>
  <c r="AL90" i="1"/>
  <c r="AM90" i="1"/>
  <c r="AI89" i="1"/>
  <c r="AD89" i="1"/>
  <c r="U89" i="1"/>
  <c r="AL89" i="1"/>
  <c r="AM89" i="1"/>
  <c r="R89" i="1"/>
  <c r="Q89" i="1"/>
  <c r="P89" i="1"/>
  <c r="O89" i="1"/>
  <c r="AJ89" i="1" s="1"/>
  <c r="AK89" i="1" s="1"/>
  <c r="E89" i="1"/>
  <c r="N89" i="1"/>
  <c r="AI88" i="1"/>
  <c r="U88" i="1"/>
  <c r="AL88" i="1"/>
  <c r="AM88" i="1"/>
  <c r="R88" i="1"/>
  <c r="Q88" i="1"/>
  <c r="P88" i="1"/>
  <c r="O88" i="1"/>
  <c r="AJ88" i="1" s="1"/>
  <c r="AK88" i="1" s="1"/>
  <c r="N88" i="1"/>
  <c r="E88" i="1"/>
  <c r="AI87" i="1"/>
  <c r="AD87" i="1"/>
  <c r="U87" i="1"/>
  <c r="R87" i="1"/>
  <c r="Q87" i="1"/>
  <c r="P87" i="1"/>
  <c r="O87" i="1"/>
  <c r="AJ87" i="1" s="1"/>
  <c r="AK87" i="1" s="1"/>
  <c r="E87" i="1"/>
  <c r="N87" i="1"/>
  <c r="AI86" i="1"/>
  <c r="U86" i="1"/>
  <c r="AL86" i="1"/>
  <c r="AM86" i="1"/>
  <c r="R86" i="1"/>
  <c r="Q86" i="1"/>
  <c r="P86" i="1"/>
  <c r="O86" i="1"/>
  <c r="AJ86" i="1" s="1"/>
  <c r="AK86" i="1" s="1"/>
  <c r="N86" i="1"/>
  <c r="E86" i="1"/>
  <c r="AI85" i="1"/>
  <c r="AD85" i="1"/>
  <c r="U85" i="1"/>
  <c r="R85" i="1"/>
  <c r="Q85" i="1"/>
  <c r="P85" i="1"/>
  <c r="O85" i="1"/>
  <c r="AJ85" i="1" s="1"/>
  <c r="AK85" i="1" s="1"/>
  <c r="E85" i="1"/>
  <c r="N85" i="1"/>
  <c r="AI84" i="1"/>
  <c r="U84" i="1"/>
  <c r="AL84" i="1"/>
  <c r="AM84" i="1"/>
  <c r="R84" i="1"/>
  <c r="Q84" i="1"/>
  <c r="P84" i="1"/>
  <c r="O84" i="1"/>
  <c r="AJ84" i="1" s="1"/>
  <c r="AK84" i="1" s="1"/>
  <c r="N84" i="1"/>
  <c r="E84" i="1"/>
  <c r="AI83" i="1"/>
  <c r="AD83" i="1"/>
  <c r="U83" i="1"/>
  <c r="R83" i="1"/>
  <c r="Q83" i="1"/>
  <c r="P83" i="1"/>
  <c r="O83" i="1"/>
  <c r="AJ83" i="1" s="1"/>
  <c r="AK83" i="1" s="1"/>
  <c r="E83" i="1"/>
  <c r="AI82" i="1"/>
  <c r="U82" i="1"/>
  <c r="R82" i="1"/>
  <c r="Q82" i="1"/>
  <c r="P82" i="1"/>
  <c r="O82" i="1"/>
  <c r="AJ82" i="1" s="1"/>
  <c r="N82" i="1"/>
  <c r="E82" i="1"/>
  <c r="AI81" i="1"/>
  <c r="AD81" i="1"/>
  <c r="AN81" i="1"/>
  <c r="AO81" i="1"/>
  <c r="U81" i="1"/>
  <c r="R81" i="1"/>
  <c r="Q81" i="1"/>
  <c r="P81" i="1"/>
  <c r="O81" i="1"/>
  <c r="AJ81" i="1" s="1"/>
  <c r="AK81" i="1" s="1"/>
  <c r="E81" i="1"/>
  <c r="N81" i="1"/>
  <c r="AI80" i="1"/>
  <c r="U80" i="1"/>
  <c r="R80" i="1"/>
  <c r="Q80" i="1"/>
  <c r="P80" i="1"/>
  <c r="O80" i="1"/>
  <c r="AJ80" i="1" s="1"/>
  <c r="AK80" i="1" s="1"/>
  <c r="N80" i="1"/>
  <c r="E80" i="1"/>
  <c r="AI79" i="1"/>
  <c r="AD79" i="1"/>
  <c r="AN79" i="1"/>
  <c r="AO79" i="1"/>
  <c r="U79" i="1"/>
  <c r="R79" i="1"/>
  <c r="Q79" i="1"/>
  <c r="P79" i="1"/>
  <c r="O79" i="1"/>
  <c r="AJ79" i="1" s="1"/>
  <c r="AK79" i="1" s="1"/>
  <c r="E79" i="1"/>
  <c r="N79" i="1"/>
  <c r="AI78" i="1"/>
  <c r="U78" i="1"/>
  <c r="R78" i="1"/>
  <c r="Q78" i="1"/>
  <c r="P78" i="1"/>
  <c r="O78" i="1"/>
  <c r="AJ78" i="1" s="1"/>
  <c r="AK78" i="1" s="1"/>
  <c r="N78" i="1"/>
  <c r="E78" i="1"/>
  <c r="AI77" i="1"/>
  <c r="AD77" i="1"/>
  <c r="AN77" i="1"/>
  <c r="AO77" i="1"/>
  <c r="U77" i="1"/>
  <c r="R77" i="1"/>
  <c r="Q77" i="1"/>
  <c r="P77" i="1"/>
  <c r="O77" i="1"/>
  <c r="AJ77" i="1" s="1"/>
  <c r="AK77" i="1" s="1"/>
  <c r="E77" i="1"/>
  <c r="N77" i="1"/>
  <c r="AI76" i="1"/>
  <c r="U76" i="1"/>
  <c r="R76" i="1"/>
  <c r="Q76" i="1"/>
  <c r="P76" i="1"/>
  <c r="O76" i="1"/>
  <c r="AJ76" i="1" s="1"/>
  <c r="AK76" i="1" s="1"/>
  <c r="N76" i="1"/>
  <c r="E76" i="1"/>
  <c r="AI75" i="1"/>
  <c r="AD75" i="1"/>
  <c r="AN75" i="1"/>
  <c r="AO75" i="1"/>
  <c r="U75" i="1"/>
  <c r="R75" i="1"/>
  <c r="Q75" i="1"/>
  <c r="P75" i="1"/>
  <c r="O75" i="1"/>
  <c r="AJ75" i="1" s="1"/>
  <c r="AK75" i="1" s="1"/>
  <c r="N75" i="1"/>
  <c r="E75" i="1"/>
  <c r="AL75" i="1"/>
  <c r="AM75" i="1"/>
  <c r="AI74" i="1"/>
  <c r="AD74" i="1"/>
  <c r="U74" i="1"/>
  <c r="R74" i="1"/>
  <c r="Q74" i="1"/>
  <c r="P74" i="1"/>
  <c r="O74" i="1"/>
  <c r="AJ74" i="1" s="1"/>
  <c r="AK74" i="1" s="1"/>
  <c r="E74" i="1"/>
  <c r="N74" i="1"/>
  <c r="AI73" i="1"/>
  <c r="U73" i="1"/>
  <c r="AL73" i="1"/>
  <c r="AM73" i="1"/>
  <c r="R73" i="1"/>
  <c r="Q73" i="1"/>
  <c r="P73" i="1"/>
  <c r="O73" i="1"/>
  <c r="AJ73" i="1" s="1"/>
  <c r="AK73" i="1" s="1"/>
  <c r="N73" i="1"/>
  <c r="E73" i="1"/>
  <c r="AI72" i="1"/>
  <c r="AD72" i="1"/>
  <c r="U72" i="1"/>
  <c r="R72" i="1"/>
  <c r="Q72" i="1"/>
  <c r="P72" i="1"/>
  <c r="O72" i="1"/>
  <c r="AJ72" i="1" s="1"/>
  <c r="AK72" i="1" s="1"/>
  <c r="E72" i="1"/>
  <c r="N72" i="1"/>
  <c r="AI71" i="1"/>
  <c r="U71" i="1"/>
  <c r="AL71" i="1"/>
  <c r="AM71" i="1"/>
  <c r="R71" i="1"/>
  <c r="Q71" i="1"/>
  <c r="P71" i="1"/>
  <c r="O71" i="1"/>
  <c r="AJ71" i="1" s="1"/>
  <c r="AK71" i="1" s="1"/>
  <c r="N71" i="1"/>
  <c r="E71" i="1"/>
  <c r="AL69" i="1"/>
  <c r="AM69" i="1"/>
  <c r="AI69" i="1"/>
  <c r="AD69" i="1"/>
  <c r="AN69" i="1"/>
  <c r="AO69" i="1"/>
  <c r="R69" i="1"/>
  <c r="Q69" i="1"/>
  <c r="P69" i="1"/>
  <c r="O69" i="1"/>
  <c r="AJ69" i="1" s="1"/>
  <c r="AK69" i="1" s="1"/>
  <c r="N69" i="1"/>
  <c r="AI68" i="1"/>
  <c r="AD68" i="1"/>
  <c r="R68" i="1"/>
  <c r="Q68" i="1"/>
  <c r="P68" i="1"/>
  <c r="O68" i="1"/>
  <c r="AJ68" i="1" s="1"/>
  <c r="AK68" i="1" s="1"/>
  <c r="M68" i="1"/>
  <c r="M110" i="1"/>
  <c r="L68" i="1"/>
  <c r="L110" i="1"/>
  <c r="J68" i="1"/>
  <c r="J110" i="1"/>
  <c r="H68" i="1"/>
  <c r="H110" i="1"/>
  <c r="G68" i="1"/>
  <c r="G110" i="1"/>
  <c r="F68" i="1"/>
  <c r="E68" i="1"/>
  <c r="AL68" i="1"/>
  <c r="AM68" i="1"/>
  <c r="AM67" i="1"/>
  <c r="AL67" i="1"/>
  <c r="AI67" i="1"/>
  <c r="AD67" i="1"/>
  <c r="AN67" i="1"/>
  <c r="AO67" i="1"/>
  <c r="R67" i="1"/>
  <c r="Q67" i="1"/>
  <c r="P67" i="1"/>
  <c r="O67" i="1"/>
  <c r="AJ67" i="1" s="1"/>
  <c r="AK67" i="1" s="1"/>
  <c r="N67" i="1"/>
  <c r="AL66" i="1"/>
  <c r="AM66" i="1"/>
  <c r="AI66" i="1"/>
  <c r="AD66" i="1"/>
  <c r="AN66" i="1"/>
  <c r="AO66" i="1"/>
  <c r="R66" i="1"/>
  <c r="Q66" i="1"/>
  <c r="P66" i="1"/>
  <c r="O66" i="1"/>
  <c r="AJ66" i="1" s="1"/>
  <c r="AK66" i="1" s="1"/>
  <c r="N66" i="1"/>
  <c r="AI65" i="1"/>
  <c r="U65" i="1"/>
  <c r="AL65" i="1"/>
  <c r="AM65" i="1"/>
  <c r="R65" i="1"/>
  <c r="Q65" i="1"/>
  <c r="P65" i="1"/>
  <c r="O65" i="1"/>
  <c r="AJ65" i="1" s="1"/>
  <c r="AK65" i="1" s="1"/>
  <c r="N65" i="1"/>
  <c r="E65" i="1"/>
  <c r="AI64" i="1"/>
  <c r="AD64" i="1"/>
  <c r="U64" i="1"/>
  <c r="R64" i="1"/>
  <c r="Q64" i="1"/>
  <c r="P64" i="1"/>
  <c r="O64" i="1"/>
  <c r="AJ64" i="1" s="1"/>
  <c r="AK64" i="1" s="1"/>
  <c r="F64" i="1"/>
  <c r="F110" i="1"/>
  <c r="AI63" i="1"/>
  <c r="AD63" i="1"/>
  <c r="U63" i="1"/>
  <c r="R63" i="1"/>
  <c r="Q63" i="1"/>
  <c r="P63" i="1"/>
  <c r="O63" i="1"/>
  <c r="AJ63" i="1" s="1"/>
  <c r="AK63" i="1" s="1"/>
  <c r="E63" i="1"/>
  <c r="AI62" i="1"/>
  <c r="U62" i="1"/>
  <c r="R62" i="1"/>
  <c r="Q62" i="1"/>
  <c r="P62" i="1"/>
  <c r="O62" i="1"/>
  <c r="AJ62" i="1" s="1"/>
  <c r="AK62" i="1" s="1"/>
  <c r="N62" i="1"/>
  <c r="E62" i="1"/>
  <c r="AI61" i="1"/>
  <c r="AD61" i="1"/>
  <c r="AN61" i="1"/>
  <c r="AO61" i="1"/>
  <c r="U61" i="1"/>
  <c r="R61" i="1"/>
  <c r="Q61" i="1"/>
  <c r="P61" i="1"/>
  <c r="O61" i="1"/>
  <c r="AJ61" i="1" s="1"/>
  <c r="AK61" i="1" s="1"/>
  <c r="E61" i="1"/>
  <c r="N61" i="1"/>
  <c r="AI60" i="1"/>
  <c r="U60" i="1"/>
  <c r="R60" i="1"/>
  <c r="Q60" i="1"/>
  <c r="P60" i="1"/>
  <c r="O60" i="1"/>
  <c r="AJ60" i="1" s="1"/>
  <c r="AK60" i="1" s="1"/>
  <c r="N60" i="1"/>
  <c r="E60" i="1"/>
  <c r="AI59" i="1"/>
  <c r="AD59" i="1"/>
  <c r="AN59" i="1"/>
  <c r="AO59" i="1"/>
  <c r="U59" i="1"/>
  <c r="R59" i="1"/>
  <c r="Q59" i="1"/>
  <c r="P59" i="1"/>
  <c r="O59" i="1"/>
  <c r="AJ59" i="1" s="1"/>
  <c r="AK59" i="1" s="1"/>
  <c r="E59" i="1"/>
  <c r="N59" i="1"/>
  <c r="AI58" i="1"/>
  <c r="U58" i="1"/>
  <c r="R58" i="1"/>
  <c r="Q58" i="1"/>
  <c r="P58" i="1"/>
  <c r="O58" i="1"/>
  <c r="AJ58" i="1" s="1"/>
  <c r="AK58" i="1" s="1"/>
  <c r="N58" i="1"/>
  <c r="E58" i="1"/>
  <c r="AI57" i="1"/>
  <c r="AD57" i="1"/>
  <c r="AN57" i="1"/>
  <c r="AO57" i="1"/>
  <c r="U57" i="1"/>
  <c r="R57" i="1"/>
  <c r="Q57" i="1"/>
  <c r="P57" i="1"/>
  <c r="O57" i="1"/>
  <c r="AJ57" i="1" s="1"/>
  <c r="AK57" i="1" s="1"/>
  <c r="E57" i="1"/>
  <c r="N57" i="1"/>
  <c r="AI56" i="1"/>
  <c r="U56" i="1"/>
  <c r="R56" i="1"/>
  <c r="Q56" i="1"/>
  <c r="P56" i="1"/>
  <c r="O56" i="1"/>
  <c r="AJ56" i="1" s="1"/>
  <c r="AK56" i="1" s="1"/>
  <c r="N56" i="1"/>
  <c r="E56" i="1"/>
  <c r="AI55" i="1"/>
  <c r="AD55" i="1"/>
  <c r="AN55" i="1"/>
  <c r="AO55" i="1"/>
  <c r="U55" i="1"/>
  <c r="R55" i="1"/>
  <c r="Q55" i="1"/>
  <c r="P55" i="1"/>
  <c r="O55" i="1"/>
  <c r="AJ55" i="1" s="1"/>
  <c r="AK55" i="1" s="1"/>
  <c r="E55" i="1"/>
  <c r="N55" i="1"/>
  <c r="AI54" i="1"/>
  <c r="U54" i="1"/>
  <c r="R54" i="1"/>
  <c r="Q54" i="1"/>
  <c r="P54" i="1"/>
  <c r="O54" i="1"/>
  <c r="AJ54" i="1" s="1"/>
  <c r="AK54" i="1" s="1"/>
  <c r="N54" i="1"/>
  <c r="E54" i="1"/>
  <c r="AI53" i="1"/>
  <c r="AD53" i="1"/>
  <c r="AN53" i="1"/>
  <c r="AO53" i="1"/>
  <c r="U53" i="1"/>
  <c r="R53" i="1"/>
  <c r="Q53" i="1"/>
  <c r="P53" i="1"/>
  <c r="O53" i="1"/>
  <c r="AJ53" i="1" s="1"/>
  <c r="AK53" i="1" s="1"/>
  <c r="E53" i="1"/>
  <c r="N53" i="1"/>
  <c r="AI52" i="1"/>
  <c r="U52" i="1"/>
  <c r="AL52" i="1"/>
  <c r="AM52" i="1"/>
  <c r="R52" i="1"/>
  <c r="Q52" i="1"/>
  <c r="P52" i="1"/>
  <c r="O52" i="1"/>
  <c r="AJ52" i="1" s="1"/>
  <c r="AK52" i="1" s="1"/>
  <c r="N52" i="1"/>
  <c r="E52" i="1"/>
  <c r="AI51" i="1"/>
  <c r="AD51" i="1"/>
  <c r="U51" i="1"/>
  <c r="R51" i="1"/>
  <c r="Q51" i="1"/>
  <c r="P51" i="1"/>
  <c r="O51" i="1"/>
  <c r="AJ51" i="1" s="1"/>
  <c r="AK51" i="1" s="1"/>
  <c r="E51" i="1"/>
  <c r="N51" i="1"/>
  <c r="AI50" i="1"/>
  <c r="U50" i="1"/>
  <c r="AL50" i="1"/>
  <c r="AM50" i="1"/>
  <c r="R50" i="1"/>
  <c r="Q50" i="1"/>
  <c r="P50" i="1"/>
  <c r="O50" i="1"/>
  <c r="AJ50" i="1" s="1"/>
  <c r="AK50" i="1" s="1"/>
  <c r="N50" i="1"/>
  <c r="E50" i="1"/>
  <c r="AI49" i="1"/>
  <c r="AD49" i="1"/>
  <c r="U49" i="1"/>
  <c r="R49" i="1"/>
  <c r="Q49" i="1"/>
  <c r="P49" i="1"/>
  <c r="O49" i="1"/>
  <c r="AJ49" i="1" s="1"/>
  <c r="AK49" i="1" s="1"/>
  <c r="E49" i="1"/>
  <c r="N49" i="1"/>
  <c r="AI48" i="1"/>
  <c r="U48" i="1"/>
  <c r="AL48" i="1"/>
  <c r="AM48" i="1"/>
  <c r="R48" i="1"/>
  <c r="Q48" i="1"/>
  <c r="P48" i="1"/>
  <c r="O48" i="1"/>
  <c r="AJ48" i="1" s="1"/>
  <c r="AK48" i="1" s="1"/>
  <c r="N48" i="1"/>
  <c r="E48" i="1"/>
  <c r="AI47" i="1"/>
  <c r="AD47" i="1"/>
  <c r="U47" i="1"/>
  <c r="R47" i="1"/>
  <c r="Q47" i="1"/>
  <c r="P47" i="1"/>
  <c r="O47" i="1"/>
  <c r="AJ47" i="1" s="1"/>
  <c r="AK47" i="1" s="1"/>
  <c r="E47" i="1"/>
  <c r="N47" i="1"/>
  <c r="AI46" i="1"/>
  <c r="U46" i="1"/>
  <c r="AL46" i="1"/>
  <c r="AM46" i="1"/>
  <c r="R46" i="1"/>
  <c r="Q46" i="1"/>
  <c r="P46" i="1"/>
  <c r="O46" i="1"/>
  <c r="AJ46" i="1" s="1"/>
  <c r="AK46" i="1" s="1"/>
  <c r="N46" i="1"/>
  <c r="E46" i="1"/>
  <c r="AI45" i="1"/>
  <c r="AD45" i="1"/>
  <c r="U45" i="1"/>
  <c r="R45" i="1"/>
  <c r="Q45" i="1"/>
  <c r="P45" i="1"/>
  <c r="O45" i="1"/>
  <c r="AJ45" i="1" s="1"/>
  <c r="AK45" i="1" s="1"/>
  <c r="E45" i="1"/>
  <c r="N45" i="1"/>
  <c r="AI44" i="1"/>
  <c r="U44" i="1"/>
  <c r="AL44" i="1"/>
  <c r="AM44" i="1"/>
  <c r="R44" i="1"/>
  <c r="Q44" i="1"/>
  <c r="P44" i="1"/>
  <c r="O44" i="1"/>
  <c r="AJ44" i="1" s="1"/>
  <c r="AK44" i="1" s="1"/>
  <c r="N44" i="1"/>
  <c r="E44" i="1"/>
  <c r="AI43" i="1"/>
  <c r="AD43" i="1"/>
  <c r="U43" i="1"/>
  <c r="R43" i="1"/>
  <c r="Q43" i="1"/>
  <c r="P43" i="1"/>
  <c r="O43" i="1"/>
  <c r="AJ43" i="1" s="1"/>
  <c r="AK43" i="1" s="1"/>
  <c r="E43" i="1"/>
  <c r="N43" i="1"/>
  <c r="AI42" i="1"/>
  <c r="U42" i="1"/>
  <c r="AL42" i="1"/>
  <c r="AM42" i="1"/>
  <c r="R42" i="1"/>
  <c r="Q42" i="1"/>
  <c r="P42" i="1"/>
  <c r="O42" i="1"/>
  <c r="AJ42" i="1" s="1"/>
  <c r="AK42" i="1" s="1"/>
  <c r="N42" i="1"/>
  <c r="E42" i="1"/>
  <c r="AI41" i="1"/>
  <c r="AD41" i="1"/>
  <c r="U41" i="1"/>
  <c r="R41" i="1"/>
  <c r="Q41" i="1"/>
  <c r="P41" i="1"/>
  <c r="O41" i="1"/>
  <c r="AJ41" i="1" s="1"/>
  <c r="AK41" i="1" s="1"/>
  <c r="E41" i="1"/>
  <c r="N41" i="1"/>
  <c r="AI40" i="1"/>
  <c r="U40" i="1"/>
  <c r="AL40" i="1"/>
  <c r="AM40" i="1"/>
  <c r="R40" i="1"/>
  <c r="Q40" i="1"/>
  <c r="P40" i="1"/>
  <c r="O40" i="1"/>
  <c r="AJ40" i="1" s="1"/>
  <c r="AK40" i="1" s="1"/>
  <c r="N40" i="1"/>
  <c r="E40" i="1"/>
  <c r="AI39" i="1"/>
  <c r="AD39" i="1"/>
  <c r="U39" i="1"/>
  <c r="R39" i="1"/>
  <c r="Q39" i="1"/>
  <c r="P39" i="1"/>
  <c r="O39" i="1"/>
  <c r="AJ39" i="1" s="1"/>
  <c r="AK39" i="1" s="1"/>
  <c r="E39" i="1"/>
  <c r="N39" i="1"/>
  <c r="AI38" i="1"/>
  <c r="U38" i="1"/>
  <c r="AL38" i="1"/>
  <c r="AM38" i="1"/>
  <c r="R38" i="1"/>
  <c r="Q38" i="1"/>
  <c r="P38" i="1"/>
  <c r="O38" i="1"/>
  <c r="AJ38" i="1" s="1"/>
  <c r="AK38" i="1" s="1"/>
  <c r="N38" i="1"/>
  <c r="E38" i="1"/>
  <c r="AI37" i="1"/>
  <c r="AD37" i="1"/>
  <c r="U37" i="1"/>
  <c r="R37" i="1"/>
  <c r="Q37" i="1"/>
  <c r="P37" i="1"/>
  <c r="O37" i="1"/>
  <c r="AJ37" i="1" s="1"/>
  <c r="AK37" i="1" s="1"/>
  <c r="E37" i="1"/>
  <c r="N37" i="1"/>
  <c r="AI36" i="1"/>
  <c r="U36" i="1"/>
  <c r="AL36" i="1"/>
  <c r="AM36" i="1"/>
  <c r="R36" i="1"/>
  <c r="Q36" i="1"/>
  <c r="P36" i="1"/>
  <c r="O36" i="1"/>
  <c r="AJ36" i="1" s="1"/>
  <c r="AK36" i="1" s="1"/>
  <c r="N36" i="1"/>
  <c r="E36" i="1"/>
  <c r="AI35" i="1"/>
  <c r="AD35" i="1"/>
  <c r="U35" i="1"/>
  <c r="R35" i="1"/>
  <c r="Q35" i="1"/>
  <c r="P35" i="1"/>
  <c r="O35" i="1"/>
  <c r="AJ35" i="1" s="1"/>
  <c r="E35" i="1"/>
  <c r="N35" i="1"/>
  <c r="AI34" i="1"/>
  <c r="U34" i="1"/>
  <c r="AL34" i="1"/>
  <c r="AM34" i="1"/>
  <c r="R34" i="1"/>
  <c r="Q34" i="1"/>
  <c r="P34" i="1"/>
  <c r="O34" i="1"/>
  <c r="AJ34" i="1" s="1"/>
  <c r="AK34" i="1" s="1"/>
  <c r="N34" i="1"/>
  <c r="E34" i="1"/>
  <c r="AI33" i="1"/>
  <c r="AD33" i="1"/>
  <c r="U33" i="1"/>
  <c r="R33" i="1"/>
  <c r="Q33" i="1"/>
  <c r="P33" i="1"/>
  <c r="O33" i="1"/>
  <c r="AJ33" i="1" s="1"/>
  <c r="AK33" i="1" s="1"/>
  <c r="E33" i="1"/>
  <c r="N33" i="1"/>
  <c r="AI32" i="1"/>
  <c r="U32" i="1"/>
  <c r="AL32" i="1"/>
  <c r="AM32" i="1"/>
  <c r="R32" i="1"/>
  <c r="Q32" i="1"/>
  <c r="P32" i="1"/>
  <c r="O32" i="1"/>
  <c r="AJ32" i="1" s="1"/>
  <c r="AK32" i="1" s="1"/>
  <c r="N32" i="1"/>
  <c r="E32" i="1"/>
  <c r="AI31" i="1"/>
  <c r="AD31" i="1"/>
  <c r="U31" i="1"/>
  <c r="R31" i="1"/>
  <c r="Q31" i="1"/>
  <c r="P31" i="1"/>
  <c r="O31" i="1"/>
  <c r="AJ31" i="1" s="1"/>
  <c r="AK31" i="1" s="1"/>
  <c r="E31" i="1"/>
  <c r="N31" i="1"/>
  <c r="AI30" i="1"/>
  <c r="U30" i="1"/>
  <c r="AL30" i="1"/>
  <c r="AM30" i="1"/>
  <c r="R30" i="1"/>
  <c r="Q30" i="1"/>
  <c r="P30" i="1"/>
  <c r="O30" i="1"/>
  <c r="AJ30" i="1" s="1"/>
  <c r="AK30" i="1" s="1"/>
  <c r="N30" i="1"/>
  <c r="E30" i="1"/>
  <c r="AI29" i="1"/>
  <c r="AD29" i="1"/>
  <c r="U29" i="1"/>
  <c r="R29" i="1"/>
  <c r="Q29" i="1"/>
  <c r="P29" i="1"/>
  <c r="O29" i="1"/>
  <c r="AJ29" i="1" s="1"/>
  <c r="AK29" i="1" s="1"/>
  <c r="E29" i="1"/>
  <c r="N29" i="1"/>
  <c r="AI28" i="1"/>
  <c r="U28" i="1"/>
  <c r="AL28" i="1"/>
  <c r="AM28" i="1"/>
  <c r="R28" i="1"/>
  <c r="Q28" i="1"/>
  <c r="P28" i="1"/>
  <c r="O28" i="1"/>
  <c r="AJ28" i="1" s="1"/>
  <c r="AK28" i="1" s="1"/>
  <c r="N28" i="1"/>
  <c r="E28" i="1"/>
  <c r="AI27" i="1"/>
  <c r="AD27" i="1"/>
  <c r="U27" i="1"/>
  <c r="R27" i="1"/>
  <c r="Q27" i="1"/>
  <c r="P27" i="1"/>
  <c r="O27" i="1"/>
  <c r="AJ27" i="1" s="1"/>
  <c r="AK27" i="1" s="1"/>
  <c r="E27" i="1"/>
  <c r="N27" i="1"/>
  <c r="AI26" i="1"/>
  <c r="U26" i="1"/>
  <c r="R26" i="1"/>
  <c r="Q26" i="1"/>
  <c r="P26" i="1"/>
  <c r="O26" i="1"/>
  <c r="AJ26" i="1" s="1"/>
  <c r="AK26" i="1" s="1"/>
  <c r="N26" i="1"/>
  <c r="E26" i="1"/>
  <c r="AI25" i="1"/>
  <c r="AD25" i="1"/>
  <c r="AN25" i="1"/>
  <c r="AO25" i="1"/>
  <c r="U25" i="1"/>
  <c r="R25" i="1"/>
  <c r="Q25" i="1"/>
  <c r="P25" i="1"/>
  <c r="O25" i="1"/>
  <c r="E25" i="1"/>
  <c r="N25" i="1"/>
  <c r="AI24" i="1"/>
  <c r="AI110" i="1"/>
  <c r="U24" i="1"/>
  <c r="R24" i="1"/>
  <c r="Q24" i="1"/>
  <c r="P24" i="1"/>
  <c r="O24" i="1"/>
  <c r="AJ24" i="1" s="1"/>
  <c r="AK24" i="1" s="1"/>
  <c r="N24" i="1"/>
  <c r="E24" i="1"/>
  <c r="AI21" i="1"/>
  <c r="AH21" i="1"/>
  <c r="AG21" i="1"/>
  <c r="AF21" i="1"/>
  <c r="AE21" i="1"/>
  <c r="AC21" i="1"/>
  <c r="AB21" i="1"/>
  <c r="AA21" i="1"/>
  <c r="Z21" i="1"/>
  <c r="Y21" i="1"/>
  <c r="X21" i="1"/>
  <c r="W21" i="1"/>
  <c r="V21" i="1"/>
  <c r="U21" i="1"/>
  <c r="M21" i="1"/>
  <c r="L21" i="1"/>
  <c r="K21" i="1"/>
  <c r="J21" i="1"/>
  <c r="I21" i="1"/>
  <c r="H21" i="1"/>
  <c r="G21" i="1"/>
  <c r="F21" i="1"/>
  <c r="AI20" i="1"/>
  <c r="AI22" i="1"/>
  <c r="AH20" i="1"/>
  <c r="AH22" i="1"/>
  <c r="AG20" i="1"/>
  <c r="AG22" i="1"/>
  <c r="AF20" i="1"/>
  <c r="AF22" i="1"/>
  <c r="AE20" i="1"/>
  <c r="AE22" i="1"/>
  <c r="AC20" i="1"/>
  <c r="AC22" i="1"/>
  <c r="AB20" i="1"/>
  <c r="AB22" i="1"/>
  <c r="AA20" i="1"/>
  <c r="AA22" i="1"/>
  <c r="Z20" i="1"/>
  <c r="Z22" i="1"/>
  <c r="Y20" i="1"/>
  <c r="Y22" i="1"/>
  <c r="X20" i="1"/>
  <c r="X22" i="1"/>
  <c r="W20" i="1"/>
  <c r="W22" i="1"/>
  <c r="V20" i="1"/>
  <c r="V22" i="1"/>
  <c r="U20" i="1"/>
  <c r="U22" i="1"/>
  <c r="M20" i="1"/>
  <c r="M22" i="1"/>
  <c r="L20" i="1"/>
  <c r="L22" i="1"/>
  <c r="K20" i="1"/>
  <c r="K22" i="1"/>
  <c r="J20" i="1"/>
  <c r="J22" i="1"/>
  <c r="I20" i="1"/>
  <c r="I22" i="1"/>
  <c r="H20" i="1"/>
  <c r="H22" i="1"/>
  <c r="G20" i="1"/>
  <c r="G22" i="1"/>
  <c r="F20" i="1"/>
  <c r="F22" i="1"/>
  <c r="E20" i="1"/>
  <c r="N64" i="2"/>
  <c r="E103" i="2"/>
  <c r="N103" i="2"/>
  <c r="U110" i="1"/>
  <c r="AL24" i="1"/>
  <c r="AD24" i="1"/>
  <c r="AL25" i="1"/>
  <c r="AM25" i="1"/>
  <c r="AL26" i="1"/>
  <c r="AM26" i="1"/>
  <c r="AD26" i="1"/>
  <c r="AN26" i="1"/>
  <c r="AO26" i="1"/>
  <c r="AN27" i="1"/>
  <c r="AO27" i="1"/>
  <c r="AN29" i="1"/>
  <c r="AO29" i="1"/>
  <c r="AN31" i="1"/>
  <c r="AO31" i="1"/>
  <c r="AN33" i="1"/>
  <c r="AO33" i="1"/>
  <c r="AN35" i="1"/>
  <c r="AO35" i="1"/>
  <c r="AN37" i="1"/>
  <c r="AO37" i="1"/>
  <c r="AN39" i="1"/>
  <c r="AO39" i="1"/>
  <c r="AN41" i="1"/>
  <c r="AO41" i="1"/>
  <c r="AN43" i="1"/>
  <c r="AO43" i="1"/>
  <c r="AN45" i="1"/>
  <c r="AO45" i="1"/>
  <c r="AN47" i="1"/>
  <c r="AO47" i="1"/>
  <c r="AN49" i="1"/>
  <c r="AO49" i="1"/>
  <c r="AN51" i="1"/>
  <c r="AO51" i="1"/>
  <c r="AL27" i="1"/>
  <c r="AM27" i="1"/>
  <c r="AL29" i="1"/>
  <c r="AM29" i="1"/>
  <c r="AL31" i="1"/>
  <c r="AM31" i="1"/>
  <c r="AL33" i="1"/>
  <c r="AM33" i="1"/>
  <c r="AL35" i="1"/>
  <c r="AM35" i="1"/>
  <c r="AL37" i="1"/>
  <c r="AM37" i="1"/>
  <c r="AL39" i="1"/>
  <c r="AM39" i="1"/>
  <c r="AL41" i="1"/>
  <c r="AM41" i="1"/>
  <c r="AL43" i="1"/>
  <c r="AM43" i="1"/>
  <c r="AL45" i="1"/>
  <c r="AM45" i="1"/>
  <c r="AL47" i="1"/>
  <c r="AM47" i="1"/>
  <c r="AL49" i="1"/>
  <c r="AM49" i="1"/>
  <c r="AL51" i="1"/>
  <c r="AM51" i="1"/>
  <c r="AD28" i="1"/>
  <c r="AN28" i="1"/>
  <c r="AO28" i="1"/>
  <c r="AD30" i="1"/>
  <c r="AN30" i="1"/>
  <c r="AO30" i="1"/>
  <c r="AD32" i="1"/>
  <c r="AN32" i="1"/>
  <c r="AO32" i="1"/>
  <c r="AD34" i="1"/>
  <c r="AN34" i="1"/>
  <c r="AO34" i="1"/>
  <c r="AD36" i="1"/>
  <c r="AN36" i="1"/>
  <c r="AO36" i="1"/>
  <c r="AD38" i="1"/>
  <c r="AN38" i="1"/>
  <c r="AO38" i="1"/>
  <c r="AD40" i="1"/>
  <c r="AN40" i="1"/>
  <c r="AO40" i="1"/>
  <c r="AD42" i="1"/>
  <c r="AN42" i="1"/>
  <c r="AO42" i="1"/>
  <c r="AD44" i="1"/>
  <c r="AN44" i="1"/>
  <c r="AO44" i="1"/>
  <c r="AD46" i="1"/>
  <c r="AN46" i="1"/>
  <c r="AO46" i="1"/>
  <c r="AD48" i="1"/>
  <c r="AN48" i="1"/>
  <c r="AO48" i="1"/>
  <c r="AD50" i="1"/>
  <c r="AN50" i="1"/>
  <c r="AO50" i="1"/>
  <c r="AD52" i="1"/>
  <c r="AN52" i="1"/>
  <c r="AO52" i="1"/>
  <c r="AL53" i="1"/>
  <c r="AM53" i="1"/>
  <c r="AL54" i="1"/>
  <c r="AM54" i="1"/>
  <c r="AD54" i="1"/>
  <c r="AN54" i="1"/>
  <c r="AO54" i="1"/>
  <c r="AL55" i="1"/>
  <c r="AM55" i="1"/>
  <c r="AL56" i="1"/>
  <c r="AM56" i="1"/>
  <c r="AD56" i="1"/>
  <c r="AN56" i="1"/>
  <c r="AO56" i="1"/>
  <c r="AL57" i="1"/>
  <c r="AM57" i="1"/>
  <c r="AL58" i="1"/>
  <c r="AM58" i="1"/>
  <c r="AD58" i="1"/>
  <c r="AN58" i="1"/>
  <c r="AO58" i="1"/>
  <c r="AL59" i="1"/>
  <c r="AM59" i="1"/>
  <c r="AL60" i="1"/>
  <c r="AM60" i="1"/>
  <c r="AD60" i="1"/>
  <c r="AN60" i="1"/>
  <c r="AO60" i="1"/>
  <c r="AL61" i="1"/>
  <c r="AM61" i="1"/>
  <c r="AL62" i="1"/>
  <c r="AM62" i="1"/>
  <c r="AD62" i="1"/>
  <c r="AN62" i="1"/>
  <c r="AO62" i="1"/>
  <c r="N63" i="1"/>
  <c r="AL63" i="1"/>
  <c r="AM63" i="1"/>
  <c r="AN63" i="1"/>
  <c r="AO63" i="1"/>
  <c r="AN72" i="1"/>
  <c r="AO72" i="1"/>
  <c r="AN74" i="1"/>
  <c r="AO74" i="1"/>
  <c r="AL72" i="1"/>
  <c r="AL74" i="1"/>
  <c r="AM74" i="1"/>
  <c r="AL76" i="1"/>
  <c r="AM76" i="1"/>
  <c r="AD76" i="1"/>
  <c r="AN76" i="1"/>
  <c r="AO76" i="1"/>
  <c r="AL77" i="1"/>
  <c r="AM77" i="1"/>
  <c r="AL78" i="1"/>
  <c r="AM78" i="1"/>
  <c r="AD78" i="1"/>
  <c r="AN78" i="1"/>
  <c r="AO78" i="1"/>
  <c r="AL79" i="1"/>
  <c r="AM79" i="1"/>
  <c r="AL80" i="1"/>
  <c r="AM80" i="1"/>
  <c r="AD80" i="1"/>
  <c r="AN80" i="1"/>
  <c r="AO80" i="1"/>
  <c r="AL81" i="1"/>
  <c r="AM81" i="1"/>
  <c r="AL82" i="1"/>
  <c r="AM82" i="1"/>
  <c r="AD82" i="1"/>
  <c r="AN82" i="1"/>
  <c r="AO82" i="1"/>
  <c r="N83" i="1"/>
  <c r="AL83" i="1"/>
  <c r="AM83" i="1"/>
  <c r="AN85" i="1"/>
  <c r="AO85" i="1"/>
  <c r="AN87" i="1"/>
  <c r="AO87" i="1"/>
  <c r="AN89" i="1"/>
  <c r="AO89" i="1"/>
  <c r="AN90" i="1"/>
  <c r="AO90" i="1"/>
  <c r="AN94" i="1"/>
  <c r="AO94" i="1"/>
  <c r="E64" i="1"/>
  <c r="AD65" i="1"/>
  <c r="AN65" i="1"/>
  <c r="AO65" i="1"/>
  <c r="N68" i="1"/>
  <c r="AN68" i="1"/>
  <c r="AO68" i="1"/>
  <c r="AD71" i="1"/>
  <c r="AD73" i="1"/>
  <c r="AN73" i="1"/>
  <c r="AO73" i="1"/>
  <c r="AL85" i="1"/>
  <c r="AM85" i="1"/>
  <c r="AL87" i="1"/>
  <c r="AM87" i="1"/>
  <c r="N90" i="1"/>
  <c r="AD91" i="1"/>
  <c r="AN91" i="1"/>
  <c r="AO91" i="1"/>
  <c r="N92" i="1"/>
  <c r="AN92" i="1"/>
  <c r="AO92" i="1"/>
  <c r="AD93" i="1"/>
  <c r="AN93" i="1"/>
  <c r="AO93" i="1"/>
  <c r="N94" i="1"/>
  <c r="AD95" i="1"/>
  <c r="AN95" i="1"/>
  <c r="AO95" i="1"/>
  <c r="AL96" i="1"/>
  <c r="AM96" i="1"/>
  <c r="AL97" i="1"/>
  <c r="AM97" i="1"/>
  <c r="AD97" i="1"/>
  <c r="AN97" i="1"/>
  <c r="AO97" i="1"/>
  <c r="AL98" i="1"/>
  <c r="AM98" i="1"/>
  <c r="AL99" i="1"/>
  <c r="AM99" i="1"/>
  <c r="AD99" i="1"/>
  <c r="AN99" i="1"/>
  <c r="AO99" i="1"/>
  <c r="AL100" i="1"/>
  <c r="AM100" i="1"/>
  <c r="AN102" i="1"/>
  <c r="AO102" i="1"/>
  <c r="AN104" i="1"/>
  <c r="AO104" i="1"/>
  <c r="AD84" i="1"/>
  <c r="AN84" i="1"/>
  <c r="AO84" i="1"/>
  <c r="AD86" i="1"/>
  <c r="AN86" i="1"/>
  <c r="AO86" i="1"/>
  <c r="AD88" i="1"/>
  <c r="AN88" i="1"/>
  <c r="AO88" i="1"/>
  <c r="AL102" i="1"/>
  <c r="AM102" i="1"/>
  <c r="AL104" i="1"/>
  <c r="AM104" i="1"/>
  <c r="AD101" i="1"/>
  <c r="AN101" i="1"/>
  <c r="AO101" i="1"/>
  <c r="AD103" i="1"/>
  <c r="AN103" i="1"/>
  <c r="AO103" i="1"/>
  <c r="AD105" i="1"/>
  <c r="AN105" i="1"/>
  <c r="AO105" i="1"/>
  <c r="N20" i="1"/>
  <c r="AD110" i="1"/>
  <c r="AN24" i="1"/>
  <c r="AD21" i="1"/>
  <c r="N64" i="1"/>
  <c r="AN64" i="1"/>
  <c r="AO64" i="1"/>
  <c r="AL64" i="1"/>
  <c r="AM64" i="1"/>
  <c r="E21" i="1"/>
  <c r="E22" i="1"/>
  <c r="AN83" i="1"/>
  <c r="AO83" i="1"/>
  <c r="AN71" i="1"/>
  <c r="AD20" i="1"/>
  <c r="AD22" i="1"/>
  <c r="AM72" i="1"/>
  <c r="AL20" i="1"/>
  <c r="N21" i="1"/>
  <c r="E110" i="1"/>
  <c r="AM24" i="1"/>
  <c r="AL21" i="1"/>
  <c r="N110" i="1"/>
  <c r="AL22" i="1"/>
  <c r="AO71" i="1"/>
  <c r="AN20" i="1"/>
  <c r="AO24" i="1"/>
  <c r="AN21" i="1"/>
  <c r="N22" i="1"/>
  <c r="AN22" i="1"/>
  <c r="S100" i="1" l="1"/>
  <c r="AP100" i="1" s="1"/>
  <c r="AQ100" i="1" s="1"/>
  <c r="AR100" i="1" s="1"/>
  <c r="S25" i="1"/>
  <c r="AP25" i="1" s="1"/>
  <c r="AQ25" i="1" s="1"/>
  <c r="AR25" i="1" s="1"/>
  <c r="S103" i="1"/>
  <c r="AP103" i="1" s="1"/>
  <c r="AQ103" i="1" s="1"/>
  <c r="AR103" i="1" s="1"/>
  <c r="S43" i="1"/>
  <c r="AP43" i="1" s="1"/>
  <c r="AQ43" i="1" s="1"/>
  <c r="AR43" i="1" s="1"/>
  <c r="S81" i="1"/>
  <c r="AP81" i="1" s="1"/>
  <c r="AQ81" i="1" s="1"/>
  <c r="AR81" i="1" s="1"/>
  <c r="S92" i="1"/>
  <c r="AP92" i="1" s="1"/>
  <c r="AQ92" i="1" s="1"/>
  <c r="AR92" i="1" s="1"/>
  <c r="S101" i="1"/>
  <c r="AP101" i="1" s="1"/>
  <c r="AQ101" i="1" s="1"/>
  <c r="AR101" i="1" s="1"/>
  <c r="S94" i="1"/>
  <c r="AP94" i="1" s="1"/>
  <c r="AQ94" i="1" s="1"/>
  <c r="AR94" i="1" s="1"/>
  <c r="S95" i="1"/>
  <c r="AP95" i="1" s="1"/>
  <c r="AQ95" i="1" s="1"/>
  <c r="AR95" i="1" s="1"/>
  <c r="S99" i="1"/>
  <c r="AP99" i="1" s="1"/>
  <c r="AQ99" i="1" s="1"/>
  <c r="AR99" i="1" s="1"/>
  <c r="S49" i="1"/>
  <c r="AP49" i="1" s="1"/>
  <c r="AQ49" i="1" s="1"/>
  <c r="AR49" i="1" s="1"/>
  <c r="S63" i="1"/>
  <c r="AP63" i="1" s="1"/>
  <c r="AQ63" i="1" s="1"/>
  <c r="AR63" i="1" s="1"/>
  <c r="S105" i="1"/>
  <c r="AP105" i="1" s="1"/>
  <c r="AQ105" i="1" s="1"/>
  <c r="AR105" i="1" s="1"/>
  <c r="S107" i="1"/>
  <c r="AP107" i="1" s="1"/>
  <c r="AQ107" i="1" s="1"/>
  <c r="AR107" i="1" s="1"/>
  <c r="AJ25" i="1"/>
  <c r="AK25" i="1" s="1"/>
  <c r="R21" i="1"/>
  <c r="P20" i="1"/>
  <c r="S32" i="1"/>
  <c r="AP32" i="1" s="1"/>
  <c r="AQ32" i="1" s="1"/>
  <c r="AR32" i="1" s="1"/>
  <c r="S87" i="1"/>
  <c r="AP87" i="1" s="1"/>
  <c r="AQ87" i="1" s="1"/>
  <c r="AR87" i="1" s="1"/>
  <c r="S65" i="1"/>
  <c r="AP65" i="1" s="1"/>
  <c r="AQ65" i="1" s="1"/>
  <c r="AR65" i="1" s="1"/>
  <c r="S52" i="1"/>
  <c r="AP52" i="1" s="1"/>
  <c r="AQ52" i="1" s="1"/>
  <c r="AR52" i="1" s="1"/>
  <c r="S33" i="1"/>
  <c r="AP33" i="1" s="1"/>
  <c r="AQ33" i="1" s="1"/>
  <c r="AR33" i="1" s="1"/>
  <c r="S37" i="1"/>
  <c r="AP37" i="1" s="1"/>
  <c r="AQ37" i="1" s="1"/>
  <c r="AR37" i="1" s="1"/>
  <c r="S39" i="1"/>
  <c r="AP39" i="1" s="1"/>
  <c r="AQ39" i="1" s="1"/>
  <c r="AR39" i="1" s="1"/>
  <c r="S41" i="1"/>
  <c r="AP41" i="1" s="1"/>
  <c r="AQ41" i="1" s="1"/>
  <c r="AR41" i="1" s="1"/>
  <c r="P110" i="1"/>
  <c r="O21" i="1"/>
  <c r="S40" i="1"/>
  <c r="AP40" i="1" s="1"/>
  <c r="AQ40" i="1" s="1"/>
  <c r="AR40" i="1" s="1"/>
  <c r="S42" i="1"/>
  <c r="AP42" i="1" s="1"/>
  <c r="AQ42" i="1" s="1"/>
  <c r="AR42" i="1" s="1"/>
  <c r="S44" i="1"/>
  <c r="AP44" i="1" s="1"/>
  <c r="AQ44" i="1" s="1"/>
  <c r="AR44" i="1" s="1"/>
  <c r="S45" i="1"/>
  <c r="AP45" i="1" s="1"/>
  <c r="AQ45" i="1" s="1"/>
  <c r="AR45" i="1" s="1"/>
  <c r="S58" i="1"/>
  <c r="AP58" i="1" s="1"/>
  <c r="AQ58" i="1" s="1"/>
  <c r="AR58" i="1" s="1"/>
  <c r="S69" i="1"/>
  <c r="AP69" i="1" s="1"/>
  <c r="AQ69" i="1" s="1"/>
  <c r="AR69" i="1" s="1"/>
  <c r="S72" i="1"/>
  <c r="AP72" i="1" s="1"/>
  <c r="AQ72" i="1" s="1"/>
  <c r="S82" i="1"/>
  <c r="AP82" i="1" s="1"/>
  <c r="AQ82" i="1" s="1"/>
  <c r="AR82" i="1" s="1"/>
  <c r="S91" i="1"/>
  <c r="AP91" i="1" s="1"/>
  <c r="AQ91" i="1" s="1"/>
  <c r="AR91" i="1" s="1"/>
  <c r="S79" i="1"/>
  <c r="AP79" i="1" s="1"/>
  <c r="AQ79" i="1" s="1"/>
  <c r="AR79" i="1" s="1"/>
  <c r="S68" i="1"/>
  <c r="AP68" i="1" s="1"/>
  <c r="AQ68" i="1" s="1"/>
  <c r="AR68" i="1" s="1"/>
  <c r="S36" i="1"/>
  <c r="AP36" i="1" s="1"/>
  <c r="AQ36" i="1" s="1"/>
  <c r="AR36" i="1" s="1"/>
  <c r="S38" i="1"/>
  <c r="AP38" i="1" s="1"/>
  <c r="AQ38" i="1" s="1"/>
  <c r="AR38" i="1" s="1"/>
  <c r="S86" i="1"/>
  <c r="AP86" i="1" s="1"/>
  <c r="AQ86" i="1" s="1"/>
  <c r="AR86" i="1" s="1"/>
  <c r="S76" i="1"/>
  <c r="AP76" i="1" s="1"/>
  <c r="AQ76" i="1" s="1"/>
  <c r="AR76" i="1" s="1"/>
  <c r="S71" i="1"/>
  <c r="AP71" i="1" s="1"/>
  <c r="AQ71" i="1" s="1"/>
  <c r="AR71" i="1" s="1"/>
  <c r="S57" i="1"/>
  <c r="AP57" i="1" s="1"/>
  <c r="AQ57" i="1" s="1"/>
  <c r="AR57" i="1" s="1"/>
  <c r="S47" i="1"/>
  <c r="AP47" i="1" s="1"/>
  <c r="AQ47" i="1" s="1"/>
  <c r="AR47" i="1" s="1"/>
  <c r="S28" i="1"/>
  <c r="AP28" i="1" s="1"/>
  <c r="AQ28" i="1" s="1"/>
  <c r="AR28" i="1" s="1"/>
  <c r="S34" i="1"/>
  <c r="AP34" i="1" s="1"/>
  <c r="AQ34" i="1" s="1"/>
  <c r="AR34" i="1" s="1"/>
  <c r="S84" i="1"/>
  <c r="AP84" i="1" s="1"/>
  <c r="AQ84" i="1" s="1"/>
  <c r="AR84" i="1" s="1"/>
  <c r="S97" i="1"/>
  <c r="AP97" i="1" s="1"/>
  <c r="AQ97" i="1" s="1"/>
  <c r="AR97" i="1" s="1"/>
  <c r="S93" i="1"/>
  <c r="AP93" i="1" s="1"/>
  <c r="AQ93" i="1" s="1"/>
  <c r="AR93" i="1" s="1"/>
  <c r="S108" i="1"/>
  <c r="AP108" i="1" s="1"/>
  <c r="AQ108" i="1" s="1"/>
  <c r="AR108" i="1" s="1"/>
  <c r="S26" i="1"/>
  <c r="AP26" i="1" s="1"/>
  <c r="AQ26" i="1" s="1"/>
  <c r="AR26" i="1" s="1"/>
  <c r="S51" i="1"/>
  <c r="AP51" i="1" s="1"/>
  <c r="AQ51" i="1" s="1"/>
  <c r="AR51" i="1" s="1"/>
  <c r="S78" i="1"/>
  <c r="AP78" i="1" s="1"/>
  <c r="AQ78" i="1" s="1"/>
  <c r="AR78" i="1" s="1"/>
  <c r="S106" i="1"/>
  <c r="AP106" i="1" s="1"/>
  <c r="AQ106" i="1" s="1"/>
  <c r="AR106" i="1" s="1"/>
  <c r="S46" i="1"/>
  <c r="AP46" i="1" s="1"/>
  <c r="AQ46" i="1" s="1"/>
  <c r="AR46" i="1" s="1"/>
  <c r="S48" i="1"/>
  <c r="AP48" i="1" s="1"/>
  <c r="AQ48" i="1" s="1"/>
  <c r="AR48" i="1" s="1"/>
  <c r="S60" i="1"/>
  <c r="AP60" i="1" s="1"/>
  <c r="AQ60" i="1" s="1"/>
  <c r="AR60" i="1" s="1"/>
  <c r="S74" i="1"/>
  <c r="AP74" i="1" s="1"/>
  <c r="AQ74" i="1" s="1"/>
  <c r="AR74" i="1" s="1"/>
  <c r="S75" i="1"/>
  <c r="AP75" i="1" s="1"/>
  <c r="AQ75" i="1" s="1"/>
  <c r="AR75" i="1" s="1"/>
  <c r="S31" i="1"/>
  <c r="AP31" i="1" s="1"/>
  <c r="AQ31" i="1" s="1"/>
  <c r="AR31" i="1" s="1"/>
  <c r="R20" i="1"/>
  <c r="S89" i="1"/>
  <c r="AP89" i="1" s="1"/>
  <c r="AQ89" i="1" s="1"/>
  <c r="AR89" i="1" s="1"/>
  <c r="S90" i="1"/>
  <c r="AP90" i="1" s="1"/>
  <c r="AQ90" i="1" s="1"/>
  <c r="AR90" i="1" s="1"/>
  <c r="Q110" i="1"/>
  <c r="S29" i="1"/>
  <c r="AP29" i="1" s="1"/>
  <c r="AQ29" i="1" s="1"/>
  <c r="AR29" i="1" s="1"/>
  <c r="S54" i="1"/>
  <c r="AP54" i="1" s="1"/>
  <c r="AQ54" i="1" s="1"/>
  <c r="AR54" i="1" s="1"/>
  <c r="S55" i="1"/>
  <c r="AP55" i="1" s="1"/>
  <c r="AQ55" i="1" s="1"/>
  <c r="AR55" i="1" s="1"/>
  <c r="S56" i="1"/>
  <c r="AP56" i="1" s="1"/>
  <c r="AQ56" i="1" s="1"/>
  <c r="AR56" i="1" s="1"/>
  <c r="S67" i="1"/>
  <c r="AP67" i="1" s="1"/>
  <c r="AQ67" i="1" s="1"/>
  <c r="AR67" i="1" s="1"/>
  <c r="S80" i="1"/>
  <c r="AP80" i="1" s="1"/>
  <c r="AQ80" i="1" s="1"/>
  <c r="AR80" i="1" s="1"/>
  <c r="S85" i="1"/>
  <c r="AP85" i="1" s="1"/>
  <c r="AQ85" i="1" s="1"/>
  <c r="AR85" i="1" s="1"/>
  <c r="S77" i="1"/>
  <c r="AP77" i="1" s="1"/>
  <c r="AQ77" i="1" s="1"/>
  <c r="AR77" i="1" s="1"/>
  <c r="S62" i="1"/>
  <c r="AP62" i="1" s="1"/>
  <c r="AQ62" i="1" s="1"/>
  <c r="AR62" i="1" s="1"/>
  <c r="S24" i="1"/>
  <c r="AP24" i="1" s="1"/>
  <c r="AQ24" i="1" s="1"/>
  <c r="S35" i="1"/>
  <c r="AP35" i="1" s="1"/>
  <c r="AQ35" i="1" s="1"/>
  <c r="AR35" i="1" s="1"/>
  <c r="S27" i="1"/>
  <c r="AP27" i="1" s="1"/>
  <c r="AQ27" i="1" s="1"/>
  <c r="AR27" i="1" s="1"/>
  <c r="Q20" i="1"/>
  <c r="Q21" i="1"/>
  <c r="P21" i="1"/>
  <c r="S98" i="1"/>
  <c r="AP98" i="1" s="1"/>
  <c r="AQ98" i="1" s="1"/>
  <c r="AR98" i="1" s="1"/>
  <c r="S88" i="1"/>
  <c r="AP88" i="1" s="1"/>
  <c r="AQ88" i="1" s="1"/>
  <c r="AR88" i="1" s="1"/>
  <c r="S83" i="1"/>
  <c r="AP83" i="1" s="1"/>
  <c r="AQ83" i="1" s="1"/>
  <c r="AR83" i="1" s="1"/>
  <c r="S50" i="1"/>
  <c r="AP50" i="1" s="1"/>
  <c r="AQ50" i="1" s="1"/>
  <c r="AR50" i="1" s="1"/>
  <c r="S53" i="1"/>
  <c r="AP53" i="1" s="1"/>
  <c r="AQ53" i="1" s="1"/>
  <c r="AR53" i="1" s="1"/>
  <c r="R110" i="1"/>
  <c r="S102" i="1"/>
  <c r="AP102" i="1" s="1"/>
  <c r="AQ102" i="1" s="1"/>
  <c r="AR102" i="1" s="1"/>
  <c r="S73" i="1"/>
  <c r="AP73" i="1" s="1"/>
  <c r="AQ73" i="1" s="1"/>
  <c r="AR73" i="1" s="1"/>
  <c r="S64" i="1"/>
  <c r="AP64" i="1" s="1"/>
  <c r="AQ64" i="1" s="1"/>
  <c r="AR64" i="1" s="1"/>
  <c r="S30" i="1"/>
  <c r="AP30" i="1" s="1"/>
  <c r="AQ30" i="1" s="1"/>
  <c r="AR30" i="1" s="1"/>
  <c r="S61" i="1"/>
  <c r="AP61" i="1" s="1"/>
  <c r="AQ61" i="1" s="1"/>
  <c r="AR61" i="1" s="1"/>
  <c r="S104" i="1"/>
  <c r="AP104" i="1" s="1"/>
  <c r="AQ104" i="1" s="1"/>
  <c r="AR104" i="1" s="1"/>
  <c r="S96" i="1"/>
  <c r="AP96" i="1" s="1"/>
  <c r="AQ96" i="1" s="1"/>
  <c r="AR96" i="1" s="1"/>
  <c r="O110" i="1"/>
  <c r="S59" i="1"/>
  <c r="AP59" i="1" s="1"/>
  <c r="AQ59" i="1" s="1"/>
  <c r="AR59" i="1" s="1"/>
  <c r="O20" i="1"/>
  <c r="S66" i="1"/>
  <c r="AK82" i="1"/>
  <c r="AJ20" i="1"/>
  <c r="AK35" i="1"/>
  <c r="U103" i="4"/>
  <c r="J103" i="4"/>
  <c r="P103" i="4"/>
  <c r="AA42" i="4"/>
  <c r="AA103" i="4" s="1"/>
  <c r="R103" i="4"/>
  <c r="G103" i="4"/>
  <c r="R22" i="1" l="1"/>
  <c r="P22" i="1"/>
  <c r="AJ110" i="1"/>
  <c r="AJ21" i="1"/>
  <c r="AJ22" i="1" s="1"/>
  <c r="O22" i="1"/>
  <c r="AP20" i="1"/>
  <c r="S20" i="1"/>
  <c r="Q22" i="1"/>
  <c r="AP66" i="1"/>
  <c r="S110" i="1"/>
  <c r="S21" i="1"/>
  <c r="AR72" i="1"/>
  <c r="AQ20" i="1"/>
  <c r="AR24" i="1"/>
  <c r="S22" i="1" l="1"/>
  <c r="AQ66" i="1"/>
  <c r="AP110" i="1"/>
  <c r="AP21" i="1"/>
  <c r="AP22" i="1" s="1"/>
  <c r="AR66" i="1" l="1"/>
  <c r="AQ21" i="1"/>
  <c r="AQ22" i="1" s="1"/>
  <c r="AQ110" i="1"/>
  <c r="AQ112" i="1" s="1"/>
</calcChain>
</file>

<file path=xl/sharedStrings.xml><?xml version="1.0" encoding="utf-8"?>
<sst xmlns="http://schemas.openxmlformats.org/spreadsheetml/2006/main" count="2181" uniqueCount="556">
  <si>
    <t>Milton Keynes Council</t>
  </si>
  <si>
    <t>FY 2018/19</t>
  </si>
  <si>
    <t>Schools payroll - Substantive Analytical Review</t>
  </si>
  <si>
    <t>Traded</t>
  </si>
  <si>
    <t>Non - Traded</t>
  </si>
  <si>
    <t>Total</t>
  </si>
  <si>
    <t>Name of the school</t>
  </si>
  <si>
    <t>School as per payroll data for lookup</t>
  </si>
  <si>
    <t>Category</t>
  </si>
  <si>
    <t>Total FTE 17-18</t>
  </si>
  <si>
    <t>Teachers FTE 17-18</t>
  </si>
  <si>
    <t>Teaching Assistants 17-18</t>
  </si>
  <si>
    <t>Other Support Staff 17-18</t>
  </si>
  <si>
    <t>Local Govt Employees</t>
  </si>
  <si>
    <t>Cleaning</t>
  </si>
  <si>
    <t>Catering</t>
  </si>
  <si>
    <t>Caretakers &amp; Ground Staff</t>
  </si>
  <si>
    <t>Midday Supervisors</t>
  </si>
  <si>
    <t>Other FTE 17-18</t>
  </si>
  <si>
    <t>Payroll cost
2017/18</t>
  </si>
  <si>
    <t>Teachers pay for 17-18</t>
  </si>
  <si>
    <t>Teaching Assistants for 17-18</t>
  </si>
  <si>
    <t>Other Support Staff for 17-18</t>
  </si>
  <si>
    <t>Other pay 17-18</t>
  </si>
  <si>
    <t>Total FTE 18-19</t>
  </si>
  <si>
    <t>Teachers FTE 18-19</t>
  </si>
  <si>
    <t>Teaching Assistants</t>
  </si>
  <si>
    <t>Other Support Staff</t>
  </si>
  <si>
    <t>Other FTE 18-19</t>
  </si>
  <si>
    <t>Payroll cost 2018/19</t>
  </si>
  <si>
    <t>Teachers pay for 18-19</t>
  </si>
  <si>
    <t>Teaching Assistants for 18-19</t>
  </si>
  <si>
    <t>Other Support Staff for 18-19</t>
  </si>
  <si>
    <t>Other pay 18-19</t>
  </si>
  <si>
    <t>Payroll cost Variance</t>
  </si>
  <si>
    <t>Variance %</t>
  </si>
  <si>
    <t>Total FTE Variance</t>
  </si>
  <si>
    <t>FTE Variance %</t>
  </si>
  <si>
    <t>Other FTE variance</t>
  </si>
  <si>
    <t>Other FTE variance %</t>
  </si>
  <si>
    <t>Expected payroll cost</t>
  </si>
  <si>
    <t>Variance</t>
  </si>
  <si>
    <t>Abbeys Combined School</t>
  </si>
  <si>
    <t>Abbeys School</t>
  </si>
  <si>
    <t>Abbeys</t>
  </si>
  <si>
    <t>Ashbrook First School</t>
  </si>
  <si>
    <t>Ashbrook School</t>
  </si>
  <si>
    <t>Ashbrook</t>
  </si>
  <si>
    <t>Barleyhurst Park Primary School</t>
  </si>
  <si>
    <t>Barleyhurst Park School</t>
  </si>
  <si>
    <t>Barleyhurst</t>
  </si>
  <si>
    <t>Bishop Parker Catholic School</t>
  </si>
  <si>
    <t>Bishop Parker School</t>
  </si>
  <si>
    <t>Bishop</t>
  </si>
  <si>
    <t>Bow Brickhill First School</t>
  </si>
  <si>
    <t>Bow Brickhill School</t>
  </si>
  <si>
    <t>Bow</t>
  </si>
  <si>
    <t>Bradwell Village School</t>
  </si>
  <si>
    <t>Bradwell</t>
  </si>
  <si>
    <t>Brooklands Farm School</t>
  </si>
  <si>
    <t>Brooklands</t>
  </si>
  <si>
    <t>Bushfield Middle School</t>
  </si>
  <si>
    <t>Bushfield School</t>
  </si>
  <si>
    <t>Bushfield</t>
  </si>
  <si>
    <t>Downs Barn First School</t>
  </si>
  <si>
    <t>Downs Barn School</t>
  </si>
  <si>
    <t>Downs</t>
  </si>
  <si>
    <t>Emberton First School</t>
  </si>
  <si>
    <t>Emberton School</t>
  </si>
  <si>
    <t>Emberton</t>
  </si>
  <si>
    <t>Falconhurst Combined School</t>
  </si>
  <si>
    <t>Falconhurst School</t>
  </si>
  <si>
    <t>Falconhurst</t>
  </si>
  <si>
    <t>Germander Park First School</t>
  </si>
  <si>
    <t>Germander Park School</t>
  </si>
  <si>
    <t>Germander</t>
  </si>
  <si>
    <t>Giffard Park School</t>
  </si>
  <si>
    <t>Giffard</t>
  </si>
  <si>
    <t>Giles Brook Combined School</t>
  </si>
  <si>
    <t>Giles Brook School</t>
  </si>
  <si>
    <t>Giles</t>
  </si>
  <si>
    <t>Glastonbury Thorn First School</t>
  </si>
  <si>
    <t>Glastonbury Thorn School</t>
  </si>
  <si>
    <t>Glastonbury</t>
  </si>
  <si>
    <t>Great Linford CC School</t>
  </si>
  <si>
    <t>Gt Linford School</t>
  </si>
  <si>
    <t>Great</t>
  </si>
  <si>
    <t>Greenleys Middle School</t>
  </si>
  <si>
    <t>Greenleys Junior School</t>
  </si>
  <si>
    <t>GREENLEYS JUNIOR SC</t>
  </si>
  <si>
    <t>Hanslope Primary School</t>
  </si>
  <si>
    <t>Hanslope School</t>
  </si>
  <si>
    <t>Hanslope</t>
  </si>
  <si>
    <t>Haversham First School</t>
  </si>
  <si>
    <t>Haversham School</t>
  </si>
  <si>
    <t>Haversham</t>
  </si>
  <si>
    <t>Heelands First School</t>
  </si>
  <si>
    <t>Heelands School</t>
  </si>
  <si>
    <t>Heelands</t>
  </si>
  <si>
    <t>Holmwood First School</t>
  </si>
  <si>
    <t>Holmwood School</t>
  </si>
  <si>
    <t>Holmwood</t>
  </si>
  <si>
    <t>Holne Chase Primary School</t>
  </si>
  <si>
    <t>Holne Chase School</t>
  </si>
  <si>
    <t>Holne</t>
  </si>
  <si>
    <t>Howe Park School</t>
  </si>
  <si>
    <t>Howe</t>
  </si>
  <si>
    <t>Langland Community School</t>
  </si>
  <si>
    <t>Langland School</t>
  </si>
  <si>
    <t>Langland</t>
  </si>
  <si>
    <t>Lavendon Combined School</t>
  </si>
  <si>
    <t>Lavendon School</t>
  </si>
  <si>
    <t>Lavendon</t>
  </si>
  <si>
    <t>Loughton Manor First School</t>
  </si>
  <si>
    <t>Loughton Manor School</t>
  </si>
  <si>
    <t>Loughton</t>
  </si>
  <si>
    <t>Moorland Primary School</t>
  </si>
  <si>
    <t>Moorland</t>
  </si>
  <si>
    <t>Newton Leys Primary School</t>
  </si>
  <si>
    <t>Newton Leys School</t>
  </si>
  <si>
    <t>Newton Leys</t>
  </si>
  <si>
    <t>Oldbrook First School</t>
  </si>
  <si>
    <t>Oldbrook School</t>
  </si>
  <si>
    <t>Oldbrook</t>
  </si>
  <si>
    <t>Priory Common First School</t>
  </si>
  <si>
    <t>Priory Common School</t>
  </si>
  <si>
    <t>PRIORY COMMON SCH</t>
  </si>
  <si>
    <t>The Radcliffe School</t>
  </si>
  <si>
    <t>Radcliffe School</t>
  </si>
  <si>
    <t>THE RADCLIFFE</t>
  </si>
  <si>
    <t>Romans Field Special School</t>
  </si>
  <si>
    <t>Romansfield School</t>
  </si>
  <si>
    <t>Romans</t>
  </si>
  <si>
    <t>Southwood Middle School</t>
  </si>
  <si>
    <t>Southwood School</t>
  </si>
  <si>
    <t>Southwood</t>
  </si>
  <si>
    <t>St Bernadette's Catholic Primary School</t>
  </si>
  <si>
    <t>St Bernadettes School</t>
  </si>
  <si>
    <t>ST BERNADETTES PRIM</t>
  </si>
  <si>
    <t>St Mary Magdalene Catholic Primary School</t>
  </si>
  <si>
    <t>St Mary Magdalene School</t>
  </si>
  <si>
    <t>ST. MARY MAGDALENE</t>
  </si>
  <si>
    <t>St Mary's Wavendon C of E Primary</t>
  </si>
  <si>
    <t>St Mary's Wavendon School</t>
  </si>
  <si>
    <t>ST.MARY'S WAVENDON</t>
  </si>
  <si>
    <t>St Paul's Catholic School</t>
  </si>
  <si>
    <t>St Pauls School</t>
  </si>
  <si>
    <t>ST. PAULS RC</t>
  </si>
  <si>
    <t>St Thomas Aquinas Catholic Primary School</t>
  </si>
  <si>
    <t>St Thomas Aquinas School</t>
  </si>
  <si>
    <t>ST.THOMAS AQUINAS</t>
  </si>
  <si>
    <t>Summerfield School</t>
  </si>
  <si>
    <t>Summerfield</t>
  </si>
  <si>
    <t>Willen Primary School</t>
  </si>
  <si>
    <t>Willen School</t>
  </si>
  <si>
    <t>Willen</t>
  </si>
  <si>
    <t>The Willows First School</t>
  </si>
  <si>
    <t>The Willows School</t>
  </si>
  <si>
    <t>WILLOWS SCHL &amp; EYC</t>
  </si>
  <si>
    <t>Wyvern School</t>
  </si>
  <si>
    <t>Wyvern</t>
  </si>
  <si>
    <t>MONKSTON PRIMARY SCH</t>
  </si>
  <si>
    <t>MONKSTON</t>
  </si>
  <si>
    <t>NEW BRADWELL SCHOOL</t>
  </si>
  <si>
    <t>NEW</t>
  </si>
  <si>
    <t>Heronshaw School</t>
  </si>
  <si>
    <t>Heronshaw</t>
  </si>
  <si>
    <t>Lord Grey School</t>
  </si>
  <si>
    <t>LORD GREY</t>
  </si>
  <si>
    <t>Broughton Fields Combined School</t>
  </si>
  <si>
    <t>Broughton Fields School</t>
  </si>
  <si>
    <t>Broughton</t>
  </si>
  <si>
    <t>The Redway School</t>
  </si>
  <si>
    <t>THE REDWAY</t>
  </si>
  <si>
    <t>Slated Row School</t>
  </si>
  <si>
    <t>Slated</t>
  </si>
  <si>
    <t>St Mary &amp; St Giles C E School</t>
  </si>
  <si>
    <t>St Mary &amp; St Giles School</t>
  </si>
  <si>
    <t>ST. MARY &amp; ST. GILES</t>
  </si>
  <si>
    <t>Walnuts School</t>
  </si>
  <si>
    <t>The Walnuts School</t>
  </si>
  <si>
    <t>Walnuts</t>
  </si>
  <si>
    <t>Brooksward Combined School</t>
  </si>
  <si>
    <t>Brooksward School</t>
  </si>
  <si>
    <t>Brooksward</t>
  </si>
  <si>
    <t>Caroline Haslett School</t>
  </si>
  <si>
    <t>Caroline</t>
  </si>
  <si>
    <t>Castlethorpe First School</t>
  </si>
  <si>
    <t>Castlethorpe School</t>
  </si>
  <si>
    <t>Castlethorpe</t>
  </si>
  <si>
    <t>Cedars Combined School</t>
  </si>
  <si>
    <t>Cedars School</t>
  </si>
  <si>
    <t>Cedars</t>
  </si>
  <si>
    <t>Christ The Sower Ecumenical Combined School</t>
  </si>
  <si>
    <t>Christ the Sower School</t>
  </si>
  <si>
    <t>Christ</t>
  </si>
  <si>
    <t>Cold Harbour C E Combined School</t>
  </si>
  <si>
    <t>Cold Harbour School</t>
  </si>
  <si>
    <t>Cold</t>
  </si>
  <si>
    <t>Drayton Park Combined School</t>
  </si>
  <si>
    <t>Drayton Park School</t>
  </si>
  <si>
    <t>Drayton</t>
  </si>
  <si>
    <t>Emerson Valley School</t>
  </si>
  <si>
    <t>Emerson</t>
  </si>
  <si>
    <t>Green Park School</t>
  </si>
  <si>
    <t>Green</t>
  </si>
  <si>
    <t>Greenleys First School</t>
  </si>
  <si>
    <t>GREENLEYS FIRST SCH</t>
  </si>
  <si>
    <t>Knowles Nursery School</t>
  </si>
  <si>
    <t>Knowles Nursery</t>
  </si>
  <si>
    <t>KNOWLES NURSERY</t>
  </si>
  <si>
    <t>Long Meadow School</t>
  </si>
  <si>
    <t>Long</t>
  </si>
  <si>
    <t>Merebrook First School</t>
  </si>
  <si>
    <t>Merebrook School</t>
  </si>
  <si>
    <t>Merebrook</t>
  </si>
  <si>
    <t>Milton Keynes Primary Referral Unit</t>
  </si>
  <si>
    <t>Milton Keynes Primary Pupil Referral Uni</t>
  </si>
  <si>
    <t>Milton</t>
  </si>
  <si>
    <t>Moorlands Centre Nursery School</t>
  </si>
  <si>
    <t>Moorlands Nursery</t>
  </si>
  <si>
    <t>Moorlands</t>
  </si>
  <si>
    <t>Newton Blossomville C E First School</t>
  </si>
  <si>
    <t>Newton Blossomville School</t>
  </si>
  <si>
    <t>NEWTON BLOSSOMVILLE</t>
  </si>
  <si>
    <t>North Crawley C E First School</t>
  </si>
  <si>
    <t>North Crawley School</t>
  </si>
  <si>
    <t>North</t>
  </si>
  <si>
    <t>Pepper Hill First School</t>
  </si>
  <si>
    <t>Pepper Hill School</t>
  </si>
  <si>
    <t>Pepper</t>
  </si>
  <si>
    <t>Portfields Combined School</t>
  </si>
  <si>
    <t>Portfields School</t>
  </si>
  <si>
    <t>Portfields</t>
  </si>
  <si>
    <t>Priory Rise Primary School</t>
  </si>
  <si>
    <t>PRIORY RISE PRIMARY</t>
  </si>
  <si>
    <t>Russell First School</t>
  </si>
  <si>
    <t>Russell St School</t>
  </si>
  <si>
    <t>Russell</t>
  </si>
  <si>
    <t>Sherington School</t>
  </si>
  <si>
    <t>Sherington</t>
  </si>
  <si>
    <t>St Andrews C of E Infant School</t>
  </si>
  <si>
    <t>St Andrew's School</t>
  </si>
  <si>
    <t>ST. ANDREWS CE INFAN</t>
  </si>
  <si>
    <t>St Monicas R C Combined School</t>
  </si>
  <si>
    <t>St Monica's School</t>
  </si>
  <si>
    <t>ST.MONICA'S RC PRIM</t>
  </si>
  <si>
    <t>Stanton</t>
  </si>
  <si>
    <t>Stanton School</t>
  </si>
  <si>
    <t>Stoke Goldington C E First School</t>
  </si>
  <si>
    <t>Stoke Goldington School</t>
  </si>
  <si>
    <t>Stoke</t>
  </si>
  <si>
    <t>Tickford Park Primary School</t>
  </si>
  <si>
    <t>Tickford Park School</t>
  </si>
  <si>
    <t>Tickford</t>
  </si>
  <si>
    <t>Wavendon Gate School</t>
  </si>
  <si>
    <t>Wavendon</t>
  </si>
  <si>
    <t>White Spire School</t>
  </si>
  <si>
    <t>White</t>
  </si>
  <si>
    <t>Wood End First School</t>
  </si>
  <si>
    <t>Wood End School</t>
  </si>
  <si>
    <t>Wood</t>
  </si>
  <si>
    <t>Jubilee Wood Primary</t>
  </si>
  <si>
    <t>Jubilee</t>
  </si>
  <si>
    <t>WILLOWS</t>
  </si>
  <si>
    <t>Knowles Primary</t>
  </si>
  <si>
    <t>FY 2019/20</t>
  </si>
  <si>
    <t>2019-2020 Data</t>
  </si>
  <si>
    <t>Total FTE 19-20</t>
  </si>
  <si>
    <t>Teachers FTE 19-20</t>
  </si>
  <si>
    <t>Teaching Assistants 19-20</t>
  </si>
  <si>
    <t>Other Support Staff 19-20</t>
  </si>
  <si>
    <t>Other FTE 19-20</t>
  </si>
  <si>
    <t>CLOSED</t>
  </si>
  <si>
    <t>-</t>
  </si>
  <si>
    <t>End</t>
  </si>
  <si>
    <t>FY 2020/21</t>
  </si>
  <si>
    <t>2020-2021 Data</t>
  </si>
  <si>
    <t>ORIGINAL ESTIMATES</t>
  </si>
  <si>
    <t>School Name</t>
  </si>
  <si>
    <t>FTE Confirmation Email Sent</t>
  </si>
  <si>
    <t>Response Received</t>
  </si>
  <si>
    <t>Total FTE 20-21</t>
  </si>
  <si>
    <t>Teachers FTE 20-21</t>
  </si>
  <si>
    <t>Teaching Assistants 20-21</t>
  </si>
  <si>
    <t>Other Support Staff 20-21</t>
  </si>
  <si>
    <t>Other FTE 20-21</t>
  </si>
  <si>
    <t>a</t>
  </si>
  <si>
    <t>ACADEMY CONVERTOR</t>
  </si>
  <si>
    <t>r</t>
  </si>
  <si>
    <t>Select School</t>
  </si>
  <si>
    <t>FY 2021/22</t>
  </si>
  <si>
    <t>2021-2022 Data</t>
  </si>
  <si>
    <t>Total FTE 21-22</t>
  </si>
  <si>
    <t>Teachers FTE 21-22</t>
  </si>
  <si>
    <t>Teaching Assistants 21-22</t>
  </si>
  <si>
    <t>Other Support Staff 21-22</t>
  </si>
  <si>
    <t>Other FTE 21-22</t>
  </si>
  <si>
    <t xml:space="preserve">                    -  </t>
  </si>
  <si>
    <t>Reduction of 8 due to redundancies</t>
  </si>
  <si>
    <t>Academy converter</t>
  </si>
  <si>
    <t xml:space="preserve">Restructure </t>
  </si>
  <si>
    <t>A decrease of 10.48 from 20/21, revised 20/21 numbers are 41.11</t>
  </si>
  <si>
    <t>Expanding School</t>
  </si>
  <si>
    <t>Academy Converter</t>
  </si>
  <si>
    <t>20/21 figures were wrong, they should be 27.22</t>
  </si>
  <si>
    <t>20-21 figures per sims 31/3/2021, Teachers FTE 15.60, Teaching Assistants FTE 11.45, MDS FTE 1.97, Admin FTE 2.01, Site FTE .68 Total 31.71</t>
  </si>
  <si>
    <t>20/21 numbers were incorrect so it looks like a big decrease although it actually wasn't, see below for updated 20/21 numbers</t>
  </si>
  <si>
    <t>EPM</t>
  </si>
  <si>
    <t>20/21 figures were wrong, they should be 19.17</t>
  </si>
  <si>
    <t>Updated 20/21 numbers from Priory Rise</t>
  </si>
  <si>
    <t xml:space="preserve">Total FTE 20-21 </t>
  </si>
  <si>
    <t> Teachers FTE 20-21</t>
  </si>
  <si>
    <t>Local Govt Employees 20-21</t>
  </si>
  <si>
    <t>Cleaning    20-21</t>
  </si>
  <si>
    <t>Catering      20-21</t>
  </si>
  <si>
    <t>Caretakers &amp; Ground Staff   20-21</t>
  </si>
  <si>
    <t>Midday Supervisors  20-21</t>
  </si>
  <si>
    <t xml:space="preserve">            28.62 </t>
  </si>
  <si>
    <t xml:space="preserve">            31.54 </t>
  </si>
  <si>
    <t xml:space="preserve">              4.61 </t>
  </si>
  <si>
    <t xml:space="preserve">                  -   </t>
  </si>
  <si>
    <t xml:space="preserve">              1.69 </t>
  </si>
  <si>
    <t xml:space="preserve">              6.01 </t>
  </si>
  <si>
    <t xml:space="preserve">              2.00 </t>
  </si>
  <si>
    <t xml:space="preserve">              3.89 </t>
  </si>
  <si>
    <t>School</t>
  </si>
  <si>
    <t>SAP CODE</t>
  </si>
  <si>
    <t>Username</t>
  </si>
  <si>
    <t>Password</t>
  </si>
  <si>
    <t>Abbey's Primary</t>
  </si>
  <si>
    <t>SP2348</t>
  </si>
  <si>
    <t>683x296j</t>
  </si>
  <si>
    <t>Barleyhurst Park Primary</t>
  </si>
  <si>
    <t>SP2238</t>
  </si>
  <si>
    <t>544h335u</t>
  </si>
  <si>
    <t>Bishop Parker Catholic</t>
  </si>
  <si>
    <t>SP3377</t>
  </si>
  <si>
    <t>208w746y</t>
  </si>
  <si>
    <t>Bow Brickhill Church of England Primary</t>
  </si>
  <si>
    <t>SP3384</t>
  </si>
  <si>
    <t>785w778f</t>
  </si>
  <si>
    <t>Bradwell Village</t>
  </si>
  <si>
    <t>SP2309</t>
  </si>
  <si>
    <t>356i515x</t>
  </si>
  <si>
    <t>Brooklands Farm Primary</t>
  </si>
  <si>
    <t>SP3391</t>
  </si>
  <si>
    <t>367k15d</t>
  </si>
  <si>
    <t>SP2005</t>
  </si>
  <si>
    <t>784t223m</t>
  </si>
  <si>
    <t>Broughton Fields Primary</t>
  </si>
  <si>
    <t>SP2017</t>
  </si>
  <si>
    <t>593d393f</t>
  </si>
  <si>
    <t>SP2121</t>
  </si>
  <si>
    <t>966x438s</t>
  </si>
  <si>
    <t>Caroline Haslett Primary</t>
  </si>
  <si>
    <t>SP2336</t>
  </si>
  <si>
    <t>576m105i</t>
  </si>
  <si>
    <t>Castlethorpe First</t>
  </si>
  <si>
    <t>SP2015</t>
  </si>
  <si>
    <t>567s135u</t>
  </si>
  <si>
    <t>Cedars Primary</t>
  </si>
  <si>
    <t>SP2346</t>
  </si>
  <si>
    <t>192u596h</t>
  </si>
  <si>
    <t>Cold Harbour C of E</t>
  </si>
  <si>
    <t>SP3000</t>
  </si>
  <si>
    <t>188b616h</t>
  </si>
  <si>
    <t>Downs Barn</t>
  </si>
  <si>
    <t>SP2313</t>
  </si>
  <si>
    <t>35s874q</t>
  </si>
  <si>
    <t>Drayton Park</t>
  </si>
  <si>
    <t>SP2351</t>
  </si>
  <si>
    <t>240u274m</t>
  </si>
  <si>
    <t>Emerson Valley</t>
  </si>
  <si>
    <t>SP2353</t>
  </si>
  <si>
    <t>37x334e</t>
  </si>
  <si>
    <t>SP2285</t>
  </si>
  <si>
    <t>64d48c</t>
  </si>
  <si>
    <t>Germander Park</t>
  </si>
  <si>
    <t>SP2316</t>
  </si>
  <si>
    <t>405r710m</t>
  </si>
  <si>
    <t>Giffard Park Primary</t>
  </si>
  <si>
    <t>SP2323</t>
  </si>
  <si>
    <t>6s938g</t>
  </si>
  <si>
    <t>Giles Brook Primary</t>
  </si>
  <si>
    <t>SP3376</t>
  </si>
  <si>
    <t>310c303f</t>
  </si>
  <si>
    <t>Glastonbury Thorn</t>
  </si>
  <si>
    <t>SP2347</t>
  </si>
  <si>
    <t>123o359k</t>
  </si>
  <si>
    <t>Great Linford Primary</t>
  </si>
  <si>
    <t>SP2303</t>
  </si>
  <si>
    <t>275h732y</t>
  </si>
  <si>
    <t>Green Park</t>
  </si>
  <si>
    <t>SP2337</t>
  </si>
  <si>
    <t>443o470v</t>
  </si>
  <si>
    <t>Greenley's First</t>
  </si>
  <si>
    <t>SP2272</t>
  </si>
  <si>
    <t>450u970i</t>
  </si>
  <si>
    <t>Greenley's Junior</t>
  </si>
  <si>
    <t>SP2305</t>
  </si>
  <si>
    <t>643y979t</t>
  </si>
  <si>
    <t>Hanslope Primary</t>
  </si>
  <si>
    <t>SP2042</t>
  </si>
  <si>
    <t>967n246o</t>
  </si>
  <si>
    <t>Haversham Village</t>
  </si>
  <si>
    <t>SP2043</t>
  </si>
  <si>
    <t>274t686m</t>
  </si>
  <si>
    <t>SP2324</t>
  </si>
  <si>
    <t>128h609d</t>
  </si>
  <si>
    <t>Howe Park</t>
  </si>
  <si>
    <t>SP2006</t>
  </si>
  <si>
    <t>283y650v</t>
  </si>
  <si>
    <t>SN1003</t>
  </si>
  <si>
    <t>841x879w</t>
  </si>
  <si>
    <t>SP2067</t>
  </si>
  <si>
    <t>49g764e</t>
  </si>
  <si>
    <t>Long Meadow</t>
  </si>
  <si>
    <t>SP2007</t>
  </si>
  <si>
    <t>326l864s</t>
  </si>
  <si>
    <t>Loughton Manor First</t>
  </si>
  <si>
    <t>SP2506</t>
  </si>
  <si>
    <t>316y546e</t>
  </si>
  <si>
    <t>Merebrook Infant</t>
  </si>
  <si>
    <t>SP2001</t>
  </si>
  <si>
    <t>660k525o</t>
  </si>
  <si>
    <t>Moorland Nursery</t>
  </si>
  <si>
    <t>SN1090</t>
  </si>
  <si>
    <t>116q376h</t>
  </si>
  <si>
    <t>Newton Blossomville CE</t>
  </si>
  <si>
    <t>SP3003</t>
  </si>
  <si>
    <t>92q49d</t>
  </si>
  <si>
    <t>SP3390</t>
  </si>
  <si>
    <t>1xH34pR7</t>
  </si>
  <si>
    <t>North Crawley CE</t>
  </si>
  <si>
    <t>SP3004</t>
  </si>
  <si>
    <t>497k484l</t>
  </si>
  <si>
    <t>Oldbrook First</t>
  </si>
  <si>
    <t>SP2062</t>
  </si>
  <si>
    <t>933t403r</t>
  </si>
  <si>
    <t>Pepper Hill</t>
  </si>
  <si>
    <t>SP2247</t>
  </si>
  <si>
    <t>550u834a</t>
  </si>
  <si>
    <t>Portfields Combined</t>
  </si>
  <si>
    <t>SP2002</t>
  </si>
  <si>
    <t>694c861d</t>
  </si>
  <si>
    <t>Primary PRU</t>
  </si>
  <si>
    <t>SA1107</t>
  </si>
  <si>
    <t>d3camp</t>
  </si>
  <si>
    <t>Priory Common</t>
  </si>
  <si>
    <t>SP2322</t>
  </si>
  <si>
    <t>752d733h</t>
  </si>
  <si>
    <t>Priory Rise Primary</t>
  </si>
  <si>
    <t>SP3392</t>
  </si>
  <si>
    <t>757e243l</t>
  </si>
  <si>
    <t>Radcliffe (The)</t>
  </si>
  <si>
    <t>SS5406</t>
  </si>
  <si>
    <t>172c677k</t>
  </si>
  <si>
    <t>Redway (The)</t>
  </si>
  <si>
    <t>SL7034</t>
  </si>
  <si>
    <t>984n400c</t>
  </si>
  <si>
    <t>Romans Field</t>
  </si>
  <si>
    <t>SL7015</t>
  </si>
  <si>
    <t>354x156y</t>
  </si>
  <si>
    <t>Russell Street</t>
  </si>
  <si>
    <t>SP2112</t>
  </si>
  <si>
    <t>733u76l</t>
  </si>
  <si>
    <t>Sherington C of E</t>
  </si>
  <si>
    <t>SP3005</t>
  </si>
  <si>
    <t>929u173s</t>
  </si>
  <si>
    <t>Slated Row</t>
  </si>
  <si>
    <t>SL7026</t>
  </si>
  <si>
    <t>972e667i</t>
  </si>
  <si>
    <t>SP2299</t>
  </si>
  <si>
    <t>667j918p</t>
  </si>
  <si>
    <t>St Andrews C of E Infant</t>
  </si>
  <si>
    <t>SP3066</t>
  </si>
  <si>
    <t>487e802m</t>
  </si>
  <si>
    <t>St Bernadettes Catholic Primary</t>
  </si>
  <si>
    <t>SP3383</t>
  </si>
  <si>
    <t>686d673m</t>
  </si>
  <si>
    <t>St Mary Magdalene Catholic Primary</t>
  </si>
  <si>
    <t>SP3379</t>
  </si>
  <si>
    <t>294c302f</t>
  </si>
  <si>
    <t>SP3058</t>
  </si>
  <si>
    <t>494k327e</t>
  </si>
  <si>
    <t>St Monica's Catholic Primary</t>
  </si>
  <si>
    <t>SP3378</t>
  </si>
  <si>
    <t>775p999d</t>
  </si>
  <si>
    <t>St Paul's Catholic</t>
  </si>
  <si>
    <t>SS4702</t>
  </si>
  <si>
    <t>843v588r</t>
  </si>
  <si>
    <t>St Thomas Aquinas Catholic Primary</t>
  </si>
  <si>
    <t>SP3369</t>
  </si>
  <si>
    <t>783g426m</t>
  </si>
  <si>
    <t>SP2301</t>
  </si>
  <si>
    <t>447l172j</t>
  </si>
  <si>
    <t>Stoke Goldington C of E First</t>
  </si>
  <si>
    <t>SP3006</t>
  </si>
  <si>
    <t>403o958c</t>
  </si>
  <si>
    <t>SP2327</t>
  </si>
  <si>
    <t>93p960h</t>
  </si>
  <si>
    <t>Tickford Park Primary</t>
  </si>
  <si>
    <t>SP3389</t>
  </si>
  <si>
    <t>772o15n</t>
  </si>
  <si>
    <t>Walnuts (The)</t>
  </si>
  <si>
    <t>SL7021</t>
  </si>
  <si>
    <t>75e560f</t>
  </si>
  <si>
    <t>Wavendon Gate</t>
  </si>
  <si>
    <t>SP2000</t>
  </si>
  <si>
    <t>424w108l</t>
  </si>
  <si>
    <t>White Spire</t>
  </si>
  <si>
    <t>SL7009</t>
  </si>
  <si>
    <t>890o873b</t>
  </si>
  <si>
    <t>Willen Primary</t>
  </si>
  <si>
    <t>SP2330</t>
  </si>
  <si>
    <t>338p57p</t>
  </si>
  <si>
    <t>Willows School and Early Years Centre (The)</t>
  </si>
  <si>
    <t>SP2320</t>
  </si>
  <si>
    <t>124s704k</t>
  </si>
  <si>
    <t>Wood End First</t>
  </si>
  <si>
    <t>SP2306</t>
  </si>
  <si>
    <t>39b257j</t>
  </si>
  <si>
    <t>SP2122</t>
  </si>
  <si>
    <t>729u814h</t>
  </si>
  <si>
    <t>Web Based Password</t>
  </si>
  <si>
    <t>2021/22</t>
  </si>
  <si>
    <t>Payroll Provider</t>
  </si>
  <si>
    <t>Local Govt Employees 21-22</t>
  </si>
  <si>
    <t>Cleaning    21-22</t>
  </si>
  <si>
    <t>Variances</t>
  </si>
  <si>
    <t>Increase/(Decrease)</t>
  </si>
  <si>
    <t>Catering    21-22</t>
  </si>
  <si>
    <t>Caretakers &amp; Ground Staff 21-22</t>
  </si>
  <si>
    <t>Midday Supervisors 21-22</t>
  </si>
  <si>
    <t>Total FTE 22-23</t>
  </si>
  <si>
    <t>Teachers FTE 22-23</t>
  </si>
  <si>
    <t>Teaching Assistants 22-23</t>
  </si>
  <si>
    <t>Other Support Staff 22-23</t>
  </si>
  <si>
    <t>Local Govt Employees 22-23</t>
  </si>
  <si>
    <t>Cleaning    22-23</t>
  </si>
  <si>
    <t>Catering      22-23</t>
  </si>
  <si>
    <t>Caretakers &amp; Ground Staff   22-23</t>
  </si>
  <si>
    <t>Midday Supervisors  22-23</t>
  </si>
  <si>
    <t>2022/23</t>
  </si>
  <si>
    <t>Enter your web based password into cell D2 (or contact schoolsfinance@milton-keynes.gov.uk if you need a reminder of this).</t>
  </si>
  <si>
    <t>Instructions</t>
  </si>
  <si>
    <t>The 2021/22 submitted numbers are to be used as a guide only.</t>
  </si>
  <si>
    <t xml:space="preserve">Check the variances between 2021/22 and 2022/23 look sensible and add a note for any significant increases or decreases. </t>
  </si>
  <si>
    <r>
      <t>Please complete the green cells only</t>
    </r>
    <r>
      <rPr>
        <sz val="11"/>
        <color theme="1"/>
        <rFont val="Arial"/>
        <family val="2"/>
      </rPr>
      <t>.</t>
    </r>
  </si>
  <si>
    <t>Variance Explanation</t>
  </si>
  <si>
    <t>Staff Category</t>
  </si>
  <si>
    <t>Teachers</t>
  </si>
  <si>
    <t>Local Government Employees</t>
  </si>
  <si>
    <t>Enter the 2022/23 values in the green cells.</t>
  </si>
  <si>
    <t>Refer to the ITSS year-end guidance for assistance in running a report in FMS to help with this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</si>
</sst>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EYInterstate"/>
    </font>
    <font>
      <sz val="9"/>
      <color theme="1"/>
      <name val="EYInterstate"/>
    </font>
    <font>
      <b/>
      <u val="singleAccounting"/>
      <sz val="9"/>
      <color theme="1"/>
      <name val="EYInterstate"/>
    </font>
    <font>
      <sz val="11"/>
      <name val="Marlett"/>
      <charset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b/>
      <sz val="9"/>
      <color rgb="FF000000"/>
      <name val="EYInterstate"/>
    </font>
    <font>
      <sz val="9"/>
      <color rgb="FF000000"/>
      <name val="EYInterstate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7" fillId="0" borderId="0" xfId="0" applyFont="1"/>
    <xf numFmtId="164" fontId="8" fillId="0" borderId="0" xfId="1" applyNumberFormat="1" applyFont="1"/>
    <xf numFmtId="0" fontId="8" fillId="0" borderId="0" xfId="0" applyFont="1"/>
    <xf numFmtId="164" fontId="8" fillId="0" borderId="0" xfId="1" applyNumberFormat="1" applyFont="1" applyAlignment="1">
      <alignment horizontal="center"/>
    </xf>
    <xf numFmtId="43" fontId="8" fillId="0" borderId="0" xfId="1" applyFont="1"/>
    <xf numFmtId="9" fontId="8" fillId="0" borderId="0" xfId="2" applyFont="1"/>
    <xf numFmtId="164" fontId="8" fillId="2" borderId="0" xfId="1" applyNumberFormat="1" applyFont="1" applyFill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 wrapText="1"/>
    </xf>
    <xf numFmtId="43" fontId="7" fillId="6" borderId="1" xfId="1" applyFont="1" applyFill="1" applyBorder="1" applyAlignment="1">
      <alignment horizontal="center" vertical="center" wrapText="1"/>
    </xf>
    <xf numFmtId="43" fontId="7" fillId="7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3" fontId="7" fillId="8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3" fontId="8" fillId="0" borderId="1" xfId="1" applyFont="1" applyBorder="1"/>
    <xf numFmtId="164" fontId="8" fillId="0" borderId="1" xfId="1" applyNumberFormat="1" applyFont="1" applyBorder="1"/>
    <xf numFmtId="2" fontId="8" fillId="0" borderId="0" xfId="0" applyNumberFormat="1" applyFont="1"/>
    <xf numFmtId="164" fontId="8" fillId="0" borderId="1" xfId="0" applyNumberFormat="1" applyFont="1" applyBorder="1"/>
    <xf numFmtId="164" fontId="8" fillId="9" borderId="1" xfId="0" applyNumberFormat="1" applyFont="1" applyFill="1" applyBorder="1"/>
    <xf numFmtId="9" fontId="8" fillId="0" borderId="1" xfId="2" applyFont="1" applyBorder="1"/>
    <xf numFmtId="43" fontId="8" fillId="0" borderId="1" xfId="0" applyNumberFormat="1" applyFont="1" applyBorder="1"/>
    <xf numFmtId="164" fontId="8" fillId="9" borderId="1" xfId="1" applyNumberFormat="1" applyFont="1" applyFill="1" applyBorder="1"/>
    <xf numFmtId="43" fontId="8" fillId="0" borderId="0" xfId="1" applyFont="1" applyBorder="1"/>
    <xf numFmtId="0" fontId="8" fillId="10" borderId="1" xfId="0" applyFont="1" applyFill="1" applyBorder="1"/>
    <xf numFmtId="43" fontId="8" fillId="0" borderId="1" xfId="1" applyFont="1" applyFill="1" applyBorder="1"/>
    <xf numFmtId="164" fontId="8" fillId="0" borderId="1" xfId="1" applyNumberFormat="1" applyFont="1" applyFill="1" applyBorder="1"/>
    <xf numFmtId="9" fontId="8" fillId="0" borderId="1" xfId="2" applyFont="1" applyFill="1" applyBorder="1"/>
    <xf numFmtId="0" fontId="7" fillId="3" borderId="1" xfId="0" applyFont="1" applyFill="1" applyBorder="1" applyAlignment="1">
      <alignment horizontal="center"/>
    </xf>
    <xf numFmtId="164" fontId="7" fillId="3" borderId="1" xfId="1" applyNumberFormat="1" applyFont="1" applyFill="1" applyBorder="1"/>
    <xf numFmtId="2" fontId="7" fillId="0" borderId="0" xfId="0" applyNumberFormat="1" applyFont="1"/>
    <xf numFmtId="9" fontId="7" fillId="0" borderId="0" xfId="2" applyFont="1" applyBorder="1"/>
    <xf numFmtId="164" fontId="9" fillId="0" borderId="0" xfId="1" applyNumberFormat="1" applyFont="1"/>
    <xf numFmtId="0" fontId="7" fillId="0" borderId="1" xfId="0" applyFont="1" applyBorder="1"/>
    <xf numFmtId="0" fontId="10" fillId="0" borderId="7" xfId="0" applyFont="1" applyBorder="1" applyAlignment="1">
      <alignment horizontal="center"/>
    </xf>
    <xf numFmtId="43" fontId="8" fillId="0" borderId="6" xfId="1" applyFont="1" applyBorder="1"/>
    <xf numFmtId="0" fontId="10" fillId="0" borderId="8" xfId="0" applyFont="1" applyBorder="1" applyAlignment="1">
      <alignment horizontal="center"/>
    </xf>
    <xf numFmtId="0" fontId="11" fillId="0" borderId="0" xfId="0" applyFont="1"/>
    <xf numFmtId="0" fontId="13" fillId="1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1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4" fillId="11" borderId="12" xfId="0" applyFont="1" applyFill="1" applyBorder="1" applyAlignment="1">
      <alignment vertical="center"/>
    </xf>
    <xf numFmtId="43" fontId="8" fillId="0" borderId="1" xfId="4" applyFont="1" applyFill="1" applyBorder="1"/>
    <xf numFmtId="14" fontId="8" fillId="0" borderId="0" xfId="0" applyNumberFormat="1" applyFont="1"/>
    <xf numFmtId="43" fontId="8" fillId="0" borderId="1" xfId="10" applyFont="1" applyFill="1" applyBorder="1"/>
    <xf numFmtId="0" fontId="16" fillId="3" borderId="1" xfId="0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9" xfId="0" applyFont="1" applyBorder="1"/>
    <xf numFmtId="43" fontId="16" fillId="8" borderId="1" xfId="1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43" fontId="19" fillId="0" borderId="1" xfId="1" applyFont="1" applyBorder="1"/>
    <xf numFmtId="0" fontId="18" fillId="0" borderId="0" xfId="0" applyFont="1" applyAlignment="1">
      <alignment vertical="center"/>
    </xf>
    <xf numFmtId="43" fontId="19" fillId="11" borderId="1" xfId="1" applyFont="1" applyFill="1" applyBorder="1"/>
    <xf numFmtId="0" fontId="0" fillId="0" borderId="13" xfId="0" applyFont="1" applyBorder="1" applyAlignment="1">
      <alignment vertical="center"/>
    </xf>
    <xf numFmtId="0" fontId="0" fillId="0" borderId="13" xfId="0" applyFont="1" applyFill="1" applyBorder="1" applyAlignment="1">
      <alignment wrapText="1"/>
    </xf>
    <xf numFmtId="0" fontId="18" fillId="0" borderId="13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15" fillId="11" borderId="0" xfId="0" applyFont="1" applyFill="1"/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0" fillId="0" borderId="18" xfId="0" applyFont="1" applyFill="1" applyBorder="1" applyAlignment="1">
      <alignment wrapText="1"/>
    </xf>
    <xf numFmtId="0" fontId="16" fillId="3" borderId="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wrapText="1"/>
    </xf>
    <xf numFmtId="164" fontId="7" fillId="0" borderId="3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4" xr:uid="{8421B27E-AACA-43B6-874E-CC618CD0B483}"/>
    <cellStyle name="Comma 3" xfId="6" xr:uid="{88A4FFB0-6687-4D4E-865E-2FD1E9A9060E}"/>
    <cellStyle name="Comma 4" xfId="8" xr:uid="{4C97273A-0962-4317-AEA5-9BABA45AA7ED}"/>
    <cellStyle name="Comma 5" xfId="10" xr:uid="{2DD0BF07-D1F8-4EC4-A13B-346B95938565}"/>
    <cellStyle name="Normal" xfId="0" builtinId="0"/>
    <cellStyle name="Normal 2" xfId="3" xr:uid="{746917ED-4068-401B-9E52-210293148BFF}"/>
    <cellStyle name="Normal 2 2" xfId="5" xr:uid="{EF2FC994-48DD-4D3F-BEC5-5E6C96120CBF}"/>
    <cellStyle name="Normal 2 3" xfId="7" xr:uid="{FD3BC9DB-4C04-4278-A337-0FE9C5B7B0E4}"/>
    <cellStyle name="Normal 2 4" xfId="9" xr:uid="{EA9B2201-9DC9-4FE0-A05A-675CE163BEB7}"/>
    <cellStyle name="Normal 2 5" xfId="11" xr:uid="{0BAC20B5-1573-4C42-8C87-AAD668A6C542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68580</xdr:rowOff>
    </xdr:from>
    <xdr:to>
      <xdr:col>6</xdr:col>
      <xdr:colOff>0</xdr:colOff>
      <xdr:row>17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027069-F80C-4F7E-8DB4-AA9A8946C6B2}"/>
            </a:ext>
          </a:extLst>
        </xdr:cNvPr>
        <xdr:cNvSpPr txBox="1"/>
      </xdr:nvSpPr>
      <xdr:spPr>
        <a:xfrm>
          <a:off x="15240" y="0"/>
          <a:ext cx="7871460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b="1">
              <a:latin typeface="EYInterstate" panose="02000503020000020004" pitchFamily="2" charset="0"/>
            </a:rPr>
            <a:t>Aim:</a:t>
          </a:r>
        </a:p>
        <a:p>
          <a:r>
            <a:rPr lang="en-GB" sz="900">
              <a:latin typeface="EYInterstate" panose="02000503020000020004" pitchFamily="2" charset="0"/>
            </a:rPr>
            <a:t>To</a:t>
          </a:r>
          <a:r>
            <a:rPr lang="en-GB" sz="900" baseline="0">
              <a:latin typeface="EYInterstate" panose="02000503020000020004" pitchFamily="2" charset="0"/>
            </a:rPr>
            <a:t> understand the components of school payroll cost and perform substantive analytical review over school payroll costs.</a:t>
          </a:r>
        </a:p>
        <a:p>
          <a:endParaRPr lang="en-GB" sz="90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Work done: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obtained the following particulars as regards traded and non - traded schools for FY 2017-18 and FY 2018-19:</a:t>
          </a:r>
        </a:p>
        <a:p>
          <a:r>
            <a:rPr lang="en-GB" sz="900" b="0" baseline="0">
              <a:latin typeface="EYInterstate" panose="02000503020000020004" pitchFamily="2" charset="0"/>
            </a:rPr>
            <a:t>1. Payroll cost</a:t>
          </a:r>
        </a:p>
        <a:p>
          <a:r>
            <a:rPr lang="en-GB" sz="900" b="0" baseline="0">
              <a:latin typeface="EYInterstate" panose="02000503020000020004" pitchFamily="2" charset="0"/>
            </a:rPr>
            <a:t>2. FTE of school employees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0" baseline="0">
              <a:latin typeface="EYInterstate" panose="02000503020000020004" pitchFamily="2" charset="0"/>
            </a:rPr>
            <a:t>We have also discussed with the Management, as regards any events / notifications which could impact the school payroll cost for FY 201819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verified the increase in pay scale for school employees through internet searches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Conclusion:</a:t>
          </a:r>
        </a:p>
        <a:p>
          <a:r>
            <a:rPr lang="en-GB" sz="900" b="0">
              <a:latin typeface="EYInterstate" panose="02000503020000020004" pitchFamily="2" charset="0"/>
            </a:rPr>
            <a:t>The actual</a:t>
          </a:r>
          <a:r>
            <a:rPr lang="en-GB" sz="900" b="0" baseline="0">
              <a:latin typeface="EYInterstate" panose="02000503020000020004" pitchFamily="2" charset="0"/>
            </a:rPr>
            <a:t> payroll costs are in line with our expectations based on the above inputs. </a:t>
          </a:r>
        </a:p>
        <a:p>
          <a:r>
            <a:rPr lang="en-GB" sz="900" b="0" baseline="0">
              <a:latin typeface="EYInterstate" panose="02000503020000020004" pitchFamily="2" charset="0"/>
            </a:rPr>
            <a:t>No significant exceptions were noted.</a:t>
          </a:r>
          <a:endParaRPr lang="en-GB" sz="900" b="0">
            <a:latin typeface="EYInterstate" panose="0200050302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68580</xdr:rowOff>
    </xdr:from>
    <xdr:to>
      <xdr:col>6</xdr:col>
      <xdr:colOff>0</xdr:colOff>
      <xdr:row>17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0B5985-CC36-4DBB-B7A3-CF7E627F3F89}"/>
            </a:ext>
          </a:extLst>
        </xdr:cNvPr>
        <xdr:cNvSpPr txBox="1"/>
      </xdr:nvSpPr>
      <xdr:spPr>
        <a:xfrm>
          <a:off x="15240" y="0"/>
          <a:ext cx="7871460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b="1">
              <a:latin typeface="EYInterstate" panose="02000503020000020004" pitchFamily="2" charset="0"/>
            </a:rPr>
            <a:t>Aim:</a:t>
          </a:r>
        </a:p>
        <a:p>
          <a:r>
            <a:rPr lang="en-GB" sz="900">
              <a:latin typeface="EYInterstate" panose="02000503020000020004" pitchFamily="2" charset="0"/>
            </a:rPr>
            <a:t>To</a:t>
          </a:r>
          <a:r>
            <a:rPr lang="en-GB" sz="900" baseline="0">
              <a:latin typeface="EYInterstate" panose="02000503020000020004" pitchFamily="2" charset="0"/>
            </a:rPr>
            <a:t> understand the components of school payroll cost and perform substantive analytical review over school payroll costs.</a:t>
          </a:r>
        </a:p>
        <a:p>
          <a:endParaRPr lang="en-GB" sz="90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Work done: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obtained the following particulars as regards traded and non - traded schools for FY 2017-18 and FY 2018-19:</a:t>
          </a:r>
        </a:p>
        <a:p>
          <a:r>
            <a:rPr lang="en-GB" sz="900" b="0" baseline="0">
              <a:latin typeface="EYInterstate" panose="02000503020000020004" pitchFamily="2" charset="0"/>
            </a:rPr>
            <a:t>1. Payroll cost</a:t>
          </a:r>
        </a:p>
        <a:p>
          <a:r>
            <a:rPr lang="en-GB" sz="900" b="0" baseline="0">
              <a:latin typeface="EYInterstate" panose="02000503020000020004" pitchFamily="2" charset="0"/>
            </a:rPr>
            <a:t>2. FTE of school employees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0" baseline="0">
              <a:latin typeface="EYInterstate" panose="02000503020000020004" pitchFamily="2" charset="0"/>
            </a:rPr>
            <a:t>We have also discussed with the Management, as regards any events / notifications which could impact the school payroll cost for FY 201819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verified the increase in pay scale for school employees through internet searches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Conclusion:</a:t>
          </a:r>
        </a:p>
        <a:p>
          <a:r>
            <a:rPr lang="en-GB" sz="900" b="0">
              <a:latin typeface="EYInterstate" panose="02000503020000020004" pitchFamily="2" charset="0"/>
            </a:rPr>
            <a:t>The actual</a:t>
          </a:r>
          <a:r>
            <a:rPr lang="en-GB" sz="900" b="0" baseline="0">
              <a:latin typeface="EYInterstate" panose="02000503020000020004" pitchFamily="2" charset="0"/>
            </a:rPr>
            <a:t> payroll costs are in line with our expectations based on the above inputs. </a:t>
          </a:r>
        </a:p>
        <a:p>
          <a:r>
            <a:rPr lang="en-GB" sz="900" b="0" baseline="0">
              <a:latin typeface="EYInterstate" panose="02000503020000020004" pitchFamily="2" charset="0"/>
            </a:rPr>
            <a:t>No significant exceptions were noted.</a:t>
          </a:r>
          <a:endParaRPr lang="en-GB" sz="900" b="0">
            <a:latin typeface="EYInterstate" panose="02000503020000020004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68580</xdr:rowOff>
    </xdr:from>
    <xdr:to>
      <xdr:col>8</xdr:col>
      <xdr:colOff>0</xdr:colOff>
      <xdr:row>17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BBF376-AB10-40D3-AD74-6D24773C77C9}"/>
            </a:ext>
          </a:extLst>
        </xdr:cNvPr>
        <xdr:cNvSpPr txBox="1"/>
      </xdr:nvSpPr>
      <xdr:spPr>
        <a:xfrm>
          <a:off x="15240" y="0"/>
          <a:ext cx="7871460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b="1">
              <a:latin typeface="EYInterstate" panose="02000503020000020004" pitchFamily="2" charset="0"/>
            </a:rPr>
            <a:t>Aim:</a:t>
          </a:r>
        </a:p>
        <a:p>
          <a:r>
            <a:rPr lang="en-GB" sz="900">
              <a:latin typeface="EYInterstate" panose="02000503020000020004" pitchFamily="2" charset="0"/>
            </a:rPr>
            <a:t>To</a:t>
          </a:r>
          <a:r>
            <a:rPr lang="en-GB" sz="900" baseline="0">
              <a:latin typeface="EYInterstate" panose="02000503020000020004" pitchFamily="2" charset="0"/>
            </a:rPr>
            <a:t> understand the components of school payroll cost and perform substantive analytical review over school payroll costs.</a:t>
          </a:r>
        </a:p>
        <a:p>
          <a:endParaRPr lang="en-GB" sz="90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Work done: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obtained the following particulars as regards traded and non - traded schools for FY 2017-18 and FY 2018-19:</a:t>
          </a:r>
        </a:p>
        <a:p>
          <a:r>
            <a:rPr lang="en-GB" sz="900" b="0" baseline="0">
              <a:latin typeface="EYInterstate" panose="02000503020000020004" pitchFamily="2" charset="0"/>
            </a:rPr>
            <a:t>1. Payroll cost</a:t>
          </a:r>
        </a:p>
        <a:p>
          <a:r>
            <a:rPr lang="en-GB" sz="900" b="0" baseline="0">
              <a:latin typeface="EYInterstate" panose="02000503020000020004" pitchFamily="2" charset="0"/>
            </a:rPr>
            <a:t>2. FTE of school employees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0" baseline="0">
              <a:latin typeface="EYInterstate" panose="02000503020000020004" pitchFamily="2" charset="0"/>
            </a:rPr>
            <a:t>We have also discussed with the Management, as regards any events / notifications which could impact the school payroll cost for FY 201819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verified the increase in pay scale for school employees through internet searches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Conclusion:</a:t>
          </a:r>
        </a:p>
        <a:p>
          <a:r>
            <a:rPr lang="en-GB" sz="900" b="0">
              <a:latin typeface="EYInterstate" panose="02000503020000020004" pitchFamily="2" charset="0"/>
            </a:rPr>
            <a:t>The actual</a:t>
          </a:r>
          <a:r>
            <a:rPr lang="en-GB" sz="900" b="0" baseline="0">
              <a:latin typeface="EYInterstate" panose="02000503020000020004" pitchFamily="2" charset="0"/>
            </a:rPr>
            <a:t> payroll costs are in line with our expectations based on the above inputs. </a:t>
          </a:r>
        </a:p>
        <a:p>
          <a:r>
            <a:rPr lang="en-GB" sz="900" b="0" baseline="0">
              <a:latin typeface="EYInterstate" panose="02000503020000020004" pitchFamily="2" charset="0"/>
            </a:rPr>
            <a:t>No significant exceptions were noted.</a:t>
          </a:r>
          <a:endParaRPr lang="en-GB" sz="900" b="0">
            <a:latin typeface="EYInterstate" panose="02000503020000020004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68580</xdr:rowOff>
    </xdr:from>
    <xdr:to>
      <xdr:col>8</xdr:col>
      <xdr:colOff>0</xdr:colOff>
      <xdr:row>17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CC70F2-9356-4689-9CD7-B3020F2C059D}"/>
            </a:ext>
          </a:extLst>
        </xdr:cNvPr>
        <xdr:cNvSpPr txBox="1"/>
      </xdr:nvSpPr>
      <xdr:spPr>
        <a:xfrm>
          <a:off x="15240" y="381000"/>
          <a:ext cx="5795010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b="1">
              <a:latin typeface="EYInterstate" panose="02000503020000020004" pitchFamily="2" charset="0"/>
            </a:rPr>
            <a:t>Aim:</a:t>
          </a:r>
        </a:p>
        <a:p>
          <a:r>
            <a:rPr lang="en-GB" sz="900">
              <a:latin typeface="EYInterstate" panose="02000503020000020004" pitchFamily="2" charset="0"/>
            </a:rPr>
            <a:t>To</a:t>
          </a:r>
          <a:r>
            <a:rPr lang="en-GB" sz="900" baseline="0">
              <a:latin typeface="EYInterstate" panose="02000503020000020004" pitchFamily="2" charset="0"/>
            </a:rPr>
            <a:t> understand the components of school payroll cost and perform substantive analytical review over school payroll costs.</a:t>
          </a:r>
        </a:p>
        <a:p>
          <a:endParaRPr lang="en-GB" sz="90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Work done: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obtained the following particulars as regards traded and non - traded schools for FY 2017-18 and FY 2018-19:</a:t>
          </a:r>
        </a:p>
        <a:p>
          <a:r>
            <a:rPr lang="en-GB" sz="900" b="0" baseline="0">
              <a:latin typeface="EYInterstate" panose="02000503020000020004" pitchFamily="2" charset="0"/>
            </a:rPr>
            <a:t>1. Payroll cost</a:t>
          </a:r>
        </a:p>
        <a:p>
          <a:r>
            <a:rPr lang="en-GB" sz="900" b="0" baseline="0">
              <a:latin typeface="EYInterstate" panose="02000503020000020004" pitchFamily="2" charset="0"/>
            </a:rPr>
            <a:t>2. FTE of school employees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0" baseline="0">
              <a:latin typeface="EYInterstate" panose="02000503020000020004" pitchFamily="2" charset="0"/>
            </a:rPr>
            <a:t>We have also discussed with the Management, as regards any events / notifications which could impact the school payroll cost for FY 201819</a:t>
          </a:r>
        </a:p>
        <a:p>
          <a:r>
            <a:rPr lang="en-GB" sz="900" b="0" baseline="0">
              <a:latin typeface="EYInterstate" panose="02000503020000020004" pitchFamily="2" charset="0"/>
            </a:rPr>
            <a:t>We have verified the increase in pay scale for school employees through internet searches</a:t>
          </a:r>
        </a:p>
        <a:p>
          <a:endParaRPr lang="en-GB" sz="900" b="0" baseline="0">
            <a:latin typeface="EYInterstate" panose="02000503020000020004" pitchFamily="2" charset="0"/>
          </a:endParaRPr>
        </a:p>
        <a:p>
          <a:r>
            <a:rPr lang="en-GB" sz="900" b="1" baseline="0">
              <a:latin typeface="EYInterstate" panose="02000503020000020004" pitchFamily="2" charset="0"/>
            </a:rPr>
            <a:t>Conclusion:</a:t>
          </a:r>
        </a:p>
        <a:p>
          <a:r>
            <a:rPr lang="en-GB" sz="900" b="0">
              <a:latin typeface="EYInterstate" panose="02000503020000020004" pitchFamily="2" charset="0"/>
            </a:rPr>
            <a:t>The actual</a:t>
          </a:r>
          <a:r>
            <a:rPr lang="en-GB" sz="900" b="0" baseline="0">
              <a:latin typeface="EYInterstate" panose="02000503020000020004" pitchFamily="2" charset="0"/>
            </a:rPr>
            <a:t> payroll costs are in line with our expectations based on the above inputs. </a:t>
          </a:r>
        </a:p>
        <a:p>
          <a:r>
            <a:rPr lang="en-GB" sz="900" b="0" baseline="0">
              <a:latin typeface="EYInterstate" panose="02000503020000020004" pitchFamily="2" charset="0"/>
            </a:rPr>
            <a:t>No significant exceptions were noted.</a:t>
          </a:r>
          <a:endParaRPr lang="en-GB" sz="900" b="0">
            <a:latin typeface="EYInterstate" panose="02000503020000020004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c-file02\finance_common\HBS%20CENTRAL%20FINANCE\2008-09%20Final%20Accounts\Children%20&amp;%20Young%20Peoples%20Service\Phase%20Two%20-%20Due%208th%20May\COMPLETED\Dedicated%20Schools%20Grant%20-%20DSG\DSG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GA\_WGA%202014_15\DCT%20Development\DCT%20Versions%20Work%20in%20Progress\WGA_DCT_2014-15_v0.36%202002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Control\Final%20Accounts\Final%20Accounts%202009-10\Statement%20of%20Accounts\09-10%20Supporting%20spreadsheets\5)%20Collection%20Fund%2009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c\DFS01\Strategic%20Finance\Capital%20&amp;%20Treasury\Debtfinancing\2008-09\Final%20Accounts\Temporary%20Payment%2008-09%20(use%20this%20on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04881\Documents\CanvasDocHelper\Evidence\3668f980f7fa4c6fa86cd9cfaa9fb467\18%20MKC%20Payroll%20264GL-Substantive%20analytic%20for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Control\Final%20Accounts\Final%20Accounts%202014-15\Audit%20Pack\K%20-%20Capital\All%20Asset%20Transactions,%20Evidence%20&amp;%20Additional%20Workings%20(K26)\SAP%20Reports\Assets\Investment%20Properti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c\DFS01\Finance%20Control\Final%20Accounts\Final%20Accounts%202009-10\Statement%20of%20Accounts\09-10%20Supporting%20spreadsheets\4)%20Notes%20to%20Core%20Financial%20Statements%2009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L237NZ\AppData\Local\Temp\CanvasEvidence\f7c732ed955f45ceb28fc8136ede4c65\Read%20Only%20-%2019%20MKC%20Employee%20costs%20SAR~tmp041139144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Workings"/>
      <sheetName val="Devolved to Schools Analysis"/>
      <sheetName val="ABG Devolved-Del to Schools"/>
      <sheetName val="DSG Act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not enabled"/>
      <sheetName val="Instructions"/>
      <sheetName val="Administration"/>
      <sheetName val="a.Opening_Balances"/>
      <sheetName val="b.Org_Structure"/>
      <sheetName val="d.Function"/>
      <sheetName val="e.Geography"/>
      <sheetName val="f.Previous_Year_Balances"/>
      <sheetName val="g.Sheetnames"/>
      <sheetName val="M-SCOA_Structure"/>
      <sheetName val="M-Previous_Year_Balances"/>
      <sheetName val="M-PY_Proforma_Mapping"/>
      <sheetName val="M-Opening Balances"/>
      <sheetName val="M-Proforma_mapping"/>
      <sheetName val="i.CPID_Transactions"/>
      <sheetName val="CPID_Calc"/>
      <sheetName val="K.Validation_Errors"/>
      <sheetName val="Lock_Val_Staging"/>
      <sheetName val="M-Org_Structure"/>
      <sheetName val="M-Function"/>
      <sheetName val="M-Geography"/>
      <sheetName val="SCOA_Mapping"/>
      <sheetName val="Trial_Balance_Input"/>
      <sheetName val="Trial_Balance_Output"/>
      <sheetName val="CP-Validations"/>
      <sheetName val="CP-SoCI"/>
      <sheetName val="CP-SoFP"/>
      <sheetName val="CP-CFS"/>
      <sheetName val="CP-O-Cost"/>
      <sheetName val="CP-Tax"/>
      <sheetName val="CP-O-Inc"/>
      <sheetName val="CP-FinCost"/>
      <sheetName val="CP-PP&amp;E"/>
      <sheetName val="CP-IFA"/>
      <sheetName val="CP-T&amp;OR"/>
      <sheetName val="CP-T&amp;OP"/>
      <sheetName val="CP-O-Fin-Assets"/>
      <sheetName val="CP-O-Fin-Liab"/>
      <sheetName val="CP-Fin-Insts"/>
      <sheetName val="CP-Cash &amp; Inventories"/>
      <sheetName val="CP-Provisions"/>
      <sheetName val="CP-Reserves"/>
      <sheetName val="CP-Cont-liabilities"/>
      <sheetName val="CP-Assocs &amp; JVs"/>
      <sheetName val="CP-Add-Information"/>
      <sheetName val="CP-Pensions"/>
      <sheetName val="CP-EU Inc, Exp &amp; BS "/>
      <sheetName val="LP-Validations"/>
      <sheetName val="LP-Liabilities &amp; Provs"/>
      <sheetName val="CPID_List"/>
      <sheetName val="SCOA_CPID_Validation"/>
      <sheetName val="M-Validations"/>
      <sheetName val="Validation_Details"/>
      <sheetName val="All Val with formula"/>
      <sheetName val="LP-IAS 19 Pensions"/>
      <sheetName val="LP-CollFund Guidance"/>
      <sheetName val="LP-CollFund"/>
      <sheetName val="LP-Current Assets &amp; AHFS"/>
      <sheetName val="i.PY_Proforma_Mapping"/>
      <sheetName val="LP-Fin Inst"/>
      <sheetName val="LP-Add info-Transferred debt"/>
      <sheetName val="LP-Balance sheet"/>
      <sheetName val="LP-Non-Curr Assets - Add Info"/>
      <sheetName val="LP-Intangibles"/>
      <sheetName val="LP-Restatement CI&amp;E"/>
      <sheetName val="LP-I&amp;E NCS Subjective analysis"/>
      <sheetName val="LP-CI&amp;E"/>
      <sheetName val="h.Proforma_mapping"/>
      <sheetName val="c.SCOA_Structure"/>
      <sheetName val="Amendment log"/>
      <sheetName val="LP-Inv, JVs &amp; Assoc"/>
      <sheetName val="LP-Reserves"/>
      <sheetName val="LP-Additional Data"/>
      <sheetName val="LP-PP&amp;E &amp; Invest Prop"/>
      <sheetName val="LP-Add info - Hways Infr"/>
      <sheetName val="LP-Academies"/>
      <sheetName val="LP-Cash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ccount"/>
      <sheetName val="Account Balance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Outstanding temp investments"/>
      <sheetName val="Accruals Jnl"/>
      <sheetName val="SAP screen prints"/>
      <sheetName val="Details"/>
      <sheetName val="Test"/>
      <sheetName val="Summary"/>
      <sheetName val="Pay &amp; Inc Recon"/>
      <sheetName val="Payments"/>
      <sheetName val="Income"/>
      <sheetName val="Interest"/>
      <sheetName val="SAP Inv"/>
      <sheetName val="SAP Accruals"/>
      <sheetName val="SAP Int"/>
      <sheetName val="Profit Centres"/>
      <sheetName val="Formulae"/>
      <sheetName val="Instructions"/>
      <sheetName val="Temporary Payment 08-09 (use 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lation"/>
      <sheetName val="Currency Codes"/>
      <sheetName val="cdProfile"/>
      <sheetName val="cdProfileComp"/>
      <sheetName val="cdAccounts"/>
      <sheetName val="cdAccountsComp"/>
      <sheetName val="cdPSPs"/>
      <sheetName val="csPSPsComp"/>
      <sheetName val="cdRisks"/>
      <sheetName val="cdRisksComp"/>
      <sheetName val="cdWCGWCodes"/>
      <sheetName val="cdWCGWCodesComp"/>
      <sheetName val="cdWCGWs"/>
      <sheetName val="cdWCGWsComp"/>
      <sheetName val="Work"/>
      <sheetName val="Scoping"/>
      <sheetName val="Expectation"/>
      <sheetName val="Variance threshold"/>
      <sheetName val="EY Canvas data diagnostics"/>
      <sheetName val="Sheet1"/>
      <sheetName val="Sheet2"/>
      <sheetName val="Overall Varianc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 exported"/>
      <sheetName val="entries sorted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A Note - NNDR"/>
      <sheetName val="PYA - Council Tax"/>
      <sheetName val="Prior Year adj"/>
      <sheetName val="Trading Services"/>
      <sheetName val="Interest Analysis"/>
      <sheetName val="Publicity"/>
      <sheetName val="Building Control"/>
      <sheetName val="Agency expenditure"/>
      <sheetName val="Perm&amp;SpecParking"/>
      <sheetName val="Pooled Budget(1)"/>
      <sheetName val="Pooled Budget(2)"/>
      <sheetName val="Pooled Budget (3)"/>
      <sheetName val="Members Allowances"/>
      <sheetName val="Officer Remuneration"/>
      <sheetName val="Senior employee's"/>
      <sheetName val="Audit Costs"/>
      <sheetName val="Leases"/>
      <sheetName val="Fin Lease Obligations"/>
      <sheetName val="2e.CUOL"/>
      <sheetName val="Dedicated Schools Grant"/>
      <sheetName val="GGG"/>
      <sheetName val="Operational Assets"/>
      <sheetName val="Non Operational assets"/>
      <sheetName val="Capital Expenditure &amp; Financing"/>
      <sheetName val="Committments Under Capital Cont"/>
      <sheetName val="2f.TFAlist"/>
      <sheetName val="Valuation of Fixed Assets"/>
      <sheetName val="Val of FA 2"/>
      <sheetName val="Depreciation"/>
      <sheetName val="1.IFA"/>
      <sheetName val="Gov Grant Third Party"/>
      <sheetName val="7.Stock"/>
      <sheetName val="8a.Deb"/>
      <sheetName val="8b.BDP"/>
      <sheetName val="9.Cred"/>
      <sheetName val="10. LT Borrow A"/>
      <sheetName val="10.LTBorrow"/>
      <sheetName val="LT Contracts"/>
      <sheetName val="11.Prov"/>
      <sheetName val="Reserves"/>
      <sheetName val="CAA"/>
      <sheetName val="RVR"/>
      <sheetName val="Cap Reserves"/>
      <sheetName val="Useable"/>
      <sheetName val="Pens Res"/>
      <sheetName val="LMS"/>
      <sheetName val="FI - Balance Sheet"/>
      <sheetName val="FI - Gains &amp; losses in I &amp; E"/>
      <sheetName val="FI - FV at ammortise cost "/>
      <sheetName val="Credit Risk"/>
      <sheetName val="risk tables"/>
      <sheetName val="FRS17 Pt1"/>
      <sheetName val="FRS17 Pt2"/>
      <sheetName val="FRS17 Pt3"/>
      <sheetName val="LATS"/>
      <sheetName val="Net assets employed"/>
      <sheetName val="CRA Rec"/>
      <sheetName val="Movement in Net Debt Rec"/>
      <sheetName val="Financing &amp; Liquid Resources"/>
      <sheetName val="Analysis of Net Debt"/>
      <sheetName val="Government grants"/>
      <sheetName val="Net Assets Employed 08-09"/>
      <sheetName val="Net Assets employed 07-08 "/>
      <sheetName val="Post 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MKC"/>
      <sheetName val="SAR"/>
      <sheetName val="School wise"/>
      <sheetName val="IPE"/>
      <sheetName val="Samples for IPE Schools FTE"/>
      <sheetName val="Sheet1"/>
      <sheetName val="Pivot"/>
      <sheetName val="Data dump"/>
      <sheetName val="17-18 Rec"/>
      <sheetName val="17-18 Summary"/>
      <sheetName val="17-18 Pivot"/>
      <sheetName val="17-18 Dump"/>
      <sheetName val="Exclude"/>
      <sheetName val="Pensions 18|19"/>
      <sheetName val="Glass dump"/>
      <sheetName val="Glass pivot"/>
      <sheetName val="Classification of sch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 t="str">
            <v>For Vlookup</v>
          </cell>
          <cell r="G4" t="str">
            <v>Teachers</v>
          </cell>
          <cell r="H4" t="str">
            <v>Teaching Assistants</v>
          </cell>
          <cell r="I4" t="str">
            <v>Other Support Staff</v>
          </cell>
          <cell r="J4" t="str">
            <v>Caretakers &amp; Ground Staff</v>
          </cell>
          <cell r="K4" t="str">
            <v>Catering</v>
          </cell>
          <cell r="L4" t="str">
            <v>Cleaning</v>
          </cell>
          <cell r="M4" t="str">
            <v>Midday Supervisors</v>
          </cell>
          <cell r="N4" t="str">
            <v>Grand Total</v>
          </cell>
          <cell r="O4" t="str">
            <v>Others</v>
          </cell>
        </row>
        <row r="5">
          <cell r="F5" t="str">
            <v>ABBEYS</v>
          </cell>
          <cell r="G5">
            <v>460792.66999999888</v>
          </cell>
          <cell r="H5">
            <v>217031.46999999991</v>
          </cell>
          <cell r="I5">
            <v>63101.70999999989</v>
          </cell>
          <cell r="J5">
            <v>14259</v>
          </cell>
          <cell r="K5">
            <v>5602.26</v>
          </cell>
          <cell r="M5">
            <v>20689.269999999899</v>
          </cell>
          <cell r="N5">
            <v>781476.37999999849</v>
          </cell>
          <cell r="O5">
            <v>103652.23999999979</v>
          </cell>
        </row>
        <row r="6">
          <cell r="F6" t="str">
            <v>ASHBROOK</v>
          </cell>
          <cell r="G6">
            <v>311803.97999999992</v>
          </cell>
          <cell r="H6">
            <v>244372.34999999998</v>
          </cell>
          <cell r="I6">
            <v>66960.549999999901</v>
          </cell>
          <cell r="J6">
            <v>14508.960000000001</v>
          </cell>
          <cell r="L6">
            <v>7453.71</v>
          </cell>
          <cell r="M6">
            <v>19897.629999999899</v>
          </cell>
          <cell r="N6">
            <v>664997.17999999959</v>
          </cell>
          <cell r="O6">
            <v>108820.84999999982</v>
          </cell>
        </row>
        <row r="7">
          <cell r="F7" t="str">
            <v>BARLEYHURST</v>
          </cell>
          <cell r="G7">
            <v>395552.8199999989</v>
          </cell>
          <cell r="H7">
            <v>237080.889999999</v>
          </cell>
          <cell r="I7">
            <v>49147.339999999902</v>
          </cell>
          <cell r="J7">
            <v>16748.669999999896</v>
          </cell>
          <cell r="K7">
            <v>6088.56</v>
          </cell>
          <cell r="L7">
            <v>8722.5299999999988</v>
          </cell>
          <cell r="M7">
            <v>24125.670000000002</v>
          </cell>
          <cell r="N7">
            <v>737466.47999999777</v>
          </cell>
          <cell r="O7">
            <v>104832.7699999998</v>
          </cell>
        </row>
        <row r="8">
          <cell r="F8" t="str">
            <v>BISHOP</v>
          </cell>
          <cell r="G8">
            <v>373771.91999999888</v>
          </cell>
          <cell r="H8">
            <v>217176.82</v>
          </cell>
          <cell r="I8">
            <v>39217.299999999981</v>
          </cell>
          <cell r="J8">
            <v>21665.04999999989</v>
          </cell>
          <cell r="L8">
            <v>9303.0499999999902</v>
          </cell>
          <cell r="M8">
            <v>20758.46999999999</v>
          </cell>
          <cell r="N8">
            <v>681892.60999999871</v>
          </cell>
          <cell r="O8">
            <v>90943.86999999985</v>
          </cell>
        </row>
        <row r="9">
          <cell r="F9" t="str">
            <v>BOW</v>
          </cell>
          <cell r="G9">
            <v>228658.05</v>
          </cell>
          <cell r="H9">
            <v>77056.47</v>
          </cell>
          <cell r="I9">
            <v>34254.410000000003</v>
          </cell>
          <cell r="J9">
            <v>8622.579999999989</v>
          </cell>
          <cell r="L9">
            <v>5397.1999999999889</v>
          </cell>
          <cell r="M9">
            <v>7402.4699999999993</v>
          </cell>
          <cell r="N9">
            <v>361391.18000000005</v>
          </cell>
          <cell r="O9">
            <v>55676.659999999982</v>
          </cell>
        </row>
        <row r="10">
          <cell r="F10" t="str">
            <v>BRADWELL</v>
          </cell>
          <cell r="G10">
            <v>598393.80999999889</v>
          </cell>
          <cell r="H10">
            <v>285431.0699999989</v>
          </cell>
          <cell r="I10">
            <v>27134.74</v>
          </cell>
          <cell r="J10">
            <v>31917.3299999999</v>
          </cell>
          <cell r="M10">
            <v>4359.0099999999993</v>
          </cell>
          <cell r="N10">
            <v>947235.95999999763</v>
          </cell>
          <cell r="O10">
            <v>63411.079999999907</v>
          </cell>
        </row>
        <row r="11">
          <cell r="F11" t="str">
            <v>BROOKLANDS</v>
          </cell>
          <cell r="G11">
            <v>1763413.4999999991</v>
          </cell>
          <cell r="H11">
            <v>666395.87999999884</v>
          </cell>
          <cell r="I11">
            <v>157495.27999999901</v>
          </cell>
          <cell r="J11">
            <v>28852.629999999881</v>
          </cell>
          <cell r="M11">
            <v>154380.35999999999</v>
          </cell>
          <cell r="N11">
            <v>2770537.6499999966</v>
          </cell>
          <cell r="O11">
            <v>340728.26999999885</v>
          </cell>
        </row>
        <row r="12">
          <cell r="F12" t="str">
            <v>BROOKSWARD</v>
          </cell>
          <cell r="G12">
            <v>605348.76999999897</v>
          </cell>
          <cell r="H12">
            <v>226531.58</v>
          </cell>
          <cell r="I12">
            <v>66824.25</v>
          </cell>
          <cell r="J12">
            <v>28657.75</v>
          </cell>
          <cell r="K12">
            <v>6383.1</v>
          </cell>
          <cell r="L12">
            <v>17163.64</v>
          </cell>
          <cell r="M12">
            <v>21709.84</v>
          </cell>
          <cell r="N12">
            <v>972618.92999999889</v>
          </cell>
          <cell r="O12">
            <v>140738.58000000002</v>
          </cell>
        </row>
        <row r="13">
          <cell r="F13" t="str">
            <v>BROUGHTON</v>
          </cell>
          <cell r="G13">
            <v>807140.25</v>
          </cell>
          <cell r="H13">
            <v>468815.00999999995</v>
          </cell>
          <cell r="I13">
            <v>100676.64</v>
          </cell>
          <cell r="J13">
            <v>3299.719999999988</v>
          </cell>
          <cell r="L13">
            <v>45456.12</v>
          </cell>
          <cell r="M13">
            <v>49338.989999999903</v>
          </cell>
          <cell r="N13">
            <v>1474726.73</v>
          </cell>
          <cell r="O13">
            <v>198771.46999999988</v>
          </cell>
        </row>
        <row r="14">
          <cell r="F14" t="str">
            <v>BUSHFIELD</v>
          </cell>
          <cell r="G14">
            <v>892195.80999999982</v>
          </cell>
          <cell r="H14">
            <v>283754.18</v>
          </cell>
          <cell r="I14">
            <v>70836.239999999903</v>
          </cell>
          <cell r="J14">
            <v>32727.059999999889</v>
          </cell>
          <cell r="K14">
            <v>12218.229999999989</v>
          </cell>
          <cell r="L14">
            <v>34920.230000000003</v>
          </cell>
          <cell r="M14">
            <v>44654.759999999893</v>
          </cell>
          <cell r="N14">
            <v>1371306.5099999993</v>
          </cell>
          <cell r="O14">
            <v>195356.51999999967</v>
          </cell>
        </row>
        <row r="15">
          <cell r="F15" t="str">
            <v>CAROLINE</v>
          </cell>
          <cell r="G15">
            <v>757402.82</v>
          </cell>
          <cell r="H15">
            <v>341011.78999999893</v>
          </cell>
          <cell r="I15">
            <v>205937.07</v>
          </cell>
          <cell r="J15">
            <v>52665.45999999989</v>
          </cell>
          <cell r="K15">
            <v>15895.199999999901</v>
          </cell>
          <cell r="L15">
            <v>32781.08</v>
          </cell>
          <cell r="M15">
            <v>39369.879999999983</v>
          </cell>
          <cell r="N15">
            <v>1445063.2999999989</v>
          </cell>
          <cell r="O15">
            <v>346648.68999999983</v>
          </cell>
        </row>
        <row r="16">
          <cell r="F16" t="str">
            <v>CASTLETHORPE</v>
          </cell>
          <cell r="G16">
            <v>144732.65</v>
          </cell>
          <cell r="H16">
            <v>35105.319999999992</v>
          </cell>
          <cell r="I16">
            <v>29418.26</v>
          </cell>
          <cell r="J16">
            <v>0</v>
          </cell>
          <cell r="L16">
            <v>4666.2399999999898</v>
          </cell>
          <cell r="M16">
            <v>16901.76999999999</v>
          </cell>
          <cell r="N16">
            <v>230824.23999999996</v>
          </cell>
          <cell r="O16">
            <v>50986.269999999975</v>
          </cell>
        </row>
        <row r="17">
          <cell r="F17" t="str">
            <v>Cedars</v>
          </cell>
          <cell r="G17">
            <v>612241.31999999902</v>
          </cell>
          <cell r="H17">
            <v>307407.02</v>
          </cell>
          <cell r="I17">
            <v>69524.489999999889</v>
          </cell>
          <cell r="J17">
            <v>29229.679999999989</v>
          </cell>
          <cell r="M17">
            <v>30469.709999999897</v>
          </cell>
          <cell r="N17">
            <v>1048872.2199999988</v>
          </cell>
          <cell r="O17">
            <v>129223.87999999977</v>
          </cell>
        </row>
        <row r="18">
          <cell r="F18" t="str">
            <v>CHRIST</v>
          </cell>
          <cell r="G18">
            <v>815623.50999999908</v>
          </cell>
          <cell r="H18">
            <v>460094.83999999892</v>
          </cell>
          <cell r="I18">
            <v>64778.54</v>
          </cell>
          <cell r="J18">
            <v>28742.59</v>
          </cell>
          <cell r="K18">
            <v>42344.039999999979</v>
          </cell>
          <cell r="L18">
            <v>28923.93</v>
          </cell>
          <cell r="M18">
            <v>20801.68</v>
          </cell>
          <cell r="N18">
            <v>1461309.129999998</v>
          </cell>
          <cell r="O18">
            <v>185590.77999999997</v>
          </cell>
        </row>
        <row r="19">
          <cell r="F19" t="str">
            <v>COLD</v>
          </cell>
          <cell r="G19">
            <v>528192.23</v>
          </cell>
          <cell r="H19">
            <v>325145.72999999893</v>
          </cell>
          <cell r="I19">
            <v>61293.499999999898</v>
          </cell>
          <cell r="J19">
            <v>29835.200000000001</v>
          </cell>
          <cell r="L19">
            <v>8688.7000000000007</v>
          </cell>
          <cell r="M19">
            <v>31622.039999999892</v>
          </cell>
          <cell r="N19">
            <v>984777.39999999863</v>
          </cell>
          <cell r="O19">
            <v>131439.43999999977</v>
          </cell>
        </row>
        <row r="20">
          <cell r="F20" t="str">
            <v>DOWNS</v>
          </cell>
          <cell r="G20">
            <v>198567.4699999989</v>
          </cell>
          <cell r="H20">
            <v>233143.65999999898</v>
          </cell>
          <cell r="I20">
            <v>35705.61</v>
          </cell>
          <cell r="J20">
            <v>16583.209999999901</v>
          </cell>
          <cell r="L20">
            <v>12073.83</v>
          </cell>
          <cell r="M20">
            <v>7658.9399999999987</v>
          </cell>
          <cell r="N20">
            <v>503732.71999999782</v>
          </cell>
          <cell r="O20">
            <v>72021.589999999909</v>
          </cell>
        </row>
        <row r="21">
          <cell r="F21" t="str">
            <v>DRAYTON</v>
          </cell>
          <cell r="G21">
            <v>728492.79</v>
          </cell>
          <cell r="H21">
            <v>475302.19999999984</v>
          </cell>
          <cell r="I21">
            <v>70014.569999999891</v>
          </cell>
          <cell r="J21">
            <v>28657.75</v>
          </cell>
          <cell r="L21">
            <v>26817.27</v>
          </cell>
          <cell r="M21">
            <v>23875.699999999903</v>
          </cell>
          <cell r="N21">
            <v>1353160.2799999996</v>
          </cell>
          <cell r="O21">
            <v>149365.2899999998</v>
          </cell>
        </row>
        <row r="22">
          <cell r="F22" t="str">
            <v>EMBERTON</v>
          </cell>
          <cell r="G22">
            <v>100820.67999999991</v>
          </cell>
          <cell r="H22">
            <v>21840.42</v>
          </cell>
          <cell r="I22">
            <v>16012.5</v>
          </cell>
          <cell r="M22">
            <v>4959.1499999999887</v>
          </cell>
          <cell r="N22">
            <v>143632.74999999991</v>
          </cell>
          <cell r="O22">
            <v>20971.649999999987</v>
          </cell>
        </row>
        <row r="23">
          <cell r="F23" t="str">
            <v>EMERSON</v>
          </cell>
          <cell r="G23">
            <v>821756.49</v>
          </cell>
          <cell r="H23">
            <v>427569.21999999881</v>
          </cell>
          <cell r="I23">
            <v>88641.41</v>
          </cell>
          <cell r="J23">
            <v>27231.87999999999</v>
          </cell>
          <cell r="K23">
            <v>0</v>
          </cell>
          <cell r="L23">
            <v>24554.600000000002</v>
          </cell>
          <cell r="M23">
            <v>34880.229999999887</v>
          </cell>
          <cell r="N23">
            <v>1424633.8299999987</v>
          </cell>
          <cell r="O23">
            <v>175308.11999999988</v>
          </cell>
        </row>
        <row r="24">
          <cell r="F24" t="str">
            <v>FALCONHURST</v>
          </cell>
          <cell r="G24">
            <v>798773.02999999991</v>
          </cell>
          <cell r="H24">
            <v>405598.68999999989</v>
          </cell>
          <cell r="I24">
            <v>80501.210000000006</v>
          </cell>
          <cell r="J24">
            <v>29131.179999999986</v>
          </cell>
          <cell r="L24">
            <v>14164.249999999998</v>
          </cell>
          <cell r="M24">
            <v>47957.36</v>
          </cell>
          <cell r="N24">
            <v>1376125.7199999997</v>
          </cell>
          <cell r="O24">
            <v>171754</v>
          </cell>
        </row>
        <row r="25">
          <cell r="F25" t="str">
            <v>GERMANDER</v>
          </cell>
          <cell r="G25">
            <v>286424.43</v>
          </cell>
          <cell r="H25">
            <v>138816.50999999989</v>
          </cell>
          <cell r="I25">
            <v>55658.729999999989</v>
          </cell>
          <cell r="J25">
            <v>19361.669999999998</v>
          </cell>
          <cell r="L25">
            <v>15149.88</v>
          </cell>
          <cell r="M25">
            <v>19919.7599999999</v>
          </cell>
          <cell r="N25">
            <v>535330.97999999975</v>
          </cell>
          <cell r="O25">
            <v>110090.03999999989</v>
          </cell>
        </row>
        <row r="26">
          <cell r="F26" t="str">
            <v>GIFFARD</v>
          </cell>
          <cell r="G26">
            <v>661769.52</v>
          </cell>
          <cell r="H26">
            <v>392713.09999999905</v>
          </cell>
          <cell r="I26">
            <v>76554.710000000006</v>
          </cell>
          <cell r="J26">
            <v>30785.620000000003</v>
          </cell>
          <cell r="L26">
            <v>19813.969999999899</v>
          </cell>
          <cell r="M26">
            <v>54710.639999999898</v>
          </cell>
          <cell r="N26">
            <v>1236347.5599999991</v>
          </cell>
          <cell r="O26">
            <v>181864.93999999983</v>
          </cell>
        </row>
        <row r="27">
          <cell r="F27" t="str">
            <v>GILES</v>
          </cell>
          <cell r="G27">
            <v>808093.83999999892</v>
          </cell>
          <cell r="H27">
            <v>317693.42999999993</v>
          </cell>
          <cell r="I27">
            <v>95513.290000000008</v>
          </cell>
          <cell r="J27">
            <v>41975.20999999989</v>
          </cell>
          <cell r="L27">
            <v>19462.310000000001</v>
          </cell>
          <cell r="M27">
            <v>51043.859999999884</v>
          </cell>
          <cell r="N27">
            <v>1333781.9399999988</v>
          </cell>
          <cell r="O27">
            <v>207994.66999999975</v>
          </cell>
        </row>
        <row r="28">
          <cell r="F28" t="str">
            <v>GLASTONBURY</v>
          </cell>
          <cell r="G28">
            <v>514466.26999999897</v>
          </cell>
          <cell r="H28">
            <v>224592.78999999887</v>
          </cell>
          <cell r="I28">
            <v>41250.31</v>
          </cell>
          <cell r="J28">
            <v>21689.159999999891</v>
          </cell>
          <cell r="L28">
            <v>6808.7599999999893</v>
          </cell>
          <cell r="M28">
            <v>44994.71</v>
          </cell>
          <cell r="N28">
            <v>853801.99999999767</v>
          </cell>
          <cell r="O28">
            <v>114742.93999999989</v>
          </cell>
        </row>
        <row r="29">
          <cell r="F29" t="str">
            <v>GREAT</v>
          </cell>
          <cell r="G29">
            <v>655166.23999999894</v>
          </cell>
          <cell r="H29">
            <v>300332.81</v>
          </cell>
          <cell r="I29">
            <v>87995.569999999876</v>
          </cell>
          <cell r="J29">
            <v>23882.63999999989</v>
          </cell>
          <cell r="M29">
            <v>27155.1499999999</v>
          </cell>
          <cell r="N29">
            <v>1094532.4099999985</v>
          </cell>
          <cell r="O29">
            <v>139033.35999999967</v>
          </cell>
        </row>
        <row r="30">
          <cell r="F30" t="str">
            <v>GREEN</v>
          </cell>
          <cell r="G30">
            <v>522833.19</v>
          </cell>
          <cell r="H30">
            <v>172282.48</v>
          </cell>
          <cell r="I30">
            <v>67796.589999999895</v>
          </cell>
          <cell r="J30">
            <v>14822.729999999969</v>
          </cell>
          <cell r="M30">
            <v>33647.309999999889</v>
          </cell>
          <cell r="N30">
            <v>811382.29999999981</v>
          </cell>
          <cell r="O30">
            <v>116266.62999999974</v>
          </cell>
        </row>
        <row r="31">
          <cell r="F31" t="str">
            <v>GREENLEYS FIRST SCH</v>
          </cell>
          <cell r="G31">
            <v>386529.7</v>
          </cell>
          <cell r="H31">
            <v>231277.97999999888</v>
          </cell>
          <cell r="I31">
            <v>28041.859999999899</v>
          </cell>
          <cell r="J31">
            <v>29342.319999999992</v>
          </cell>
          <cell r="L31">
            <v>9335.0699999999906</v>
          </cell>
          <cell r="M31">
            <v>23803.359999999891</v>
          </cell>
          <cell r="N31">
            <v>708330.28999999852</v>
          </cell>
          <cell r="O31">
            <v>90522.609999999782</v>
          </cell>
        </row>
        <row r="32">
          <cell r="F32" t="str">
            <v>GREENLEYS JUNIOR SC</v>
          </cell>
          <cell r="G32">
            <v>542290.82000000007</v>
          </cell>
          <cell r="H32">
            <v>181626.74000000002</v>
          </cell>
          <cell r="I32">
            <v>46542.86</v>
          </cell>
          <cell r="J32">
            <v>25776.509999999889</v>
          </cell>
          <cell r="K32">
            <v>68248.589999999982</v>
          </cell>
          <cell r="L32">
            <v>17739.36</v>
          </cell>
          <cell r="M32">
            <v>17163.45</v>
          </cell>
          <cell r="N32">
            <v>899388.32999999984</v>
          </cell>
          <cell r="O32">
            <v>175470.7699999999</v>
          </cell>
        </row>
        <row r="33">
          <cell r="F33" t="str">
            <v>HANSLOPE</v>
          </cell>
          <cell r="G33">
            <v>417076.77999999898</v>
          </cell>
          <cell r="H33">
            <v>174393.91999999899</v>
          </cell>
          <cell r="I33">
            <v>58556.849999999991</v>
          </cell>
          <cell r="J33">
            <v>20979.179999999989</v>
          </cell>
          <cell r="L33">
            <v>8270.0300000000007</v>
          </cell>
          <cell r="M33">
            <v>20854.159999999989</v>
          </cell>
          <cell r="N33">
            <v>700130.91999999795</v>
          </cell>
          <cell r="O33">
            <v>108660.21999999997</v>
          </cell>
        </row>
        <row r="34">
          <cell r="F34" t="str">
            <v>HAVERSHAM</v>
          </cell>
          <cell r="G34">
            <v>168635.139999999</v>
          </cell>
          <cell r="H34">
            <v>97983.719999999797</v>
          </cell>
          <cell r="I34">
            <v>28059.09</v>
          </cell>
          <cell r="J34">
            <v>9780.3599999999897</v>
          </cell>
          <cell r="L34">
            <v>2425.99999999999</v>
          </cell>
          <cell r="M34">
            <v>16746.669999999998</v>
          </cell>
          <cell r="N34">
            <v>323630.97999999882</v>
          </cell>
          <cell r="O34">
            <v>57012.119999999981</v>
          </cell>
        </row>
        <row r="35">
          <cell r="F35" t="str">
            <v>HEELANDS</v>
          </cell>
          <cell r="G35">
            <v>308664.43</v>
          </cell>
          <cell r="H35">
            <v>157658.66999999888</v>
          </cell>
          <cell r="I35">
            <v>25770.19</v>
          </cell>
          <cell r="J35">
            <v>74.579999999999899</v>
          </cell>
          <cell r="M35">
            <v>17812.639999999989</v>
          </cell>
          <cell r="N35">
            <v>509980.5099999989</v>
          </cell>
          <cell r="O35">
            <v>43657.409999999989</v>
          </cell>
        </row>
        <row r="36">
          <cell r="F36" t="str">
            <v>HERONSHAW</v>
          </cell>
          <cell r="G36">
            <v>493653.53999999887</v>
          </cell>
          <cell r="H36">
            <v>213460.5199999999</v>
          </cell>
          <cell r="I36">
            <v>49705.219999999892</v>
          </cell>
          <cell r="J36">
            <v>24257.010000000002</v>
          </cell>
          <cell r="L36">
            <v>6762.0599999999995</v>
          </cell>
          <cell r="M36">
            <v>19846.73</v>
          </cell>
          <cell r="N36">
            <v>807685.07999999868</v>
          </cell>
          <cell r="O36">
            <v>100571.01999999989</v>
          </cell>
        </row>
        <row r="37">
          <cell r="F37" t="str">
            <v>HOLMWOOD</v>
          </cell>
          <cell r="G37">
            <v>347398.72999999992</v>
          </cell>
          <cell r="H37">
            <v>183284.53999999887</v>
          </cell>
          <cell r="I37">
            <v>45941.139999999905</v>
          </cell>
          <cell r="J37">
            <v>10328.369999999981</v>
          </cell>
          <cell r="L37">
            <v>7806.4899999999989</v>
          </cell>
          <cell r="M37">
            <v>22460.270000000004</v>
          </cell>
          <cell r="N37">
            <v>617219.53999999876</v>
          </cell>
          <cell r="O37">
            <v>86536.269999999888</v>
          </cell>
        </row>
        <row r="38">
          <cell r="F38" t="str">
            <v>HOLNE</v>
          </cell>
          <cell r="G38">
            <v>541661.61999999988</v>
          </cell>
          <cell r="H38">
            <v>215032.11999999892</v>
          </cell>
          <cell r="I38">
            <v>76202.11</v>
          </cell>
          <cell r="J38">
            <v>30540.849999999991</v>
          </cell>
          <cell r="L38">
            <v>18721.580000000002</v>
          </cell>
          <cell r="M38">
            <v>3773.5499999999993</v>
          </cell>
          <cell r="N38">
            <v>885931.82999999879</v>
          </cell>
          <cell r="O38">
            <v>129238.09</v>
          </cell>
        </row>
        <row r="39">
          <cell r="F39" t="str">
            <v>HOWE</v>
          </cell>
          <cell r="G39">
            <v>431086.49</v>
          </cell>
          <cell r="H39">
            <v>298175.93999999989</v>
          </cell>
          <cell r="I39">
            <v>92778.199999999895</v>
          </cell>
          <cell r="J39">
            <v>25758.13</v>
          </cell>
          <cell r="K39">
            <v>0</v>
          </cell>
          <cell r="L39">
            <v>13241.7</v>
          </cell>
          <cell r="M39">
            <v>37399.469999999892</v>
          </cell>
          <cell r="N39">
            <v>898439.9299999997</v>
          </cell>
          <cell r="O39">
            <v>169177.4999999998</v>
          </cell>
        </row>
        <row r="40">
          <cell r="F40" t="str">
            <v>Jubilee</v>
          </cell>
          <cell r="G40">
            <v>473940.71999999991</v>
          </cell>
          <cell r="H40">
            <v>289917.57999999978</v>
          </cell>
          <cell r="I40">
            <v>80560.639999999781</v>
          </cell>
          <cell r="J40">
            <v>23202.639999999992</v>
          </cell>
          <cell r="K40">
            <v>3119.1199999999981</v>
          </cell>
          <cell r="L40">
            <v>16010.879999999899</v>
          </cell>
          <cell r="M40">
            <v>11074.149999999991</v>
          </cell>
          <cell r="N40">
            <v>897825.7299999994</v>
          </cell>
          <cell r="O40">
            <v>133967.42999999964</v>
          </cell>
        </row>
        <row r="41">
          <cell r="F41" t="str">
            <v>KNOWLES NURSERY</v>
          </cell>
          <cell r="G41">
            <v>111923.26</v>
          </cell>
          <cell r="H41">
            <v>148395.96999999991</v>
          </cell>
          <cell r="I41">
            <v>23686.579999999991</v>
          </cell>
          <cell r="J41">
            <v>0</v>
          </cell>
          <cell r="K41">
            <v>0</v>
          </cell>
          <cell r="M41">
            <v>0</v>
          </cell>
          <cell r="N41">
            <v>284005.80999999994</v>
          </cell>
          <cell r="O41">
            <v>23686.579999999991</v>
          </cell>
        </row>
        <row r="42">
          <cell r="F42" t="str">
            <v>Knowles Primary</v>
          </cell>
          <cell r="G42">
            <v>73471.919999999896</v>
          </cell>
          <cell r="H42">
            <v>56174.64</v>
          </cell>
          <cell r="I42">
            <v>10088.339999999991</v>
          </cell>
          <cell r="J42">
            <v>3153.8399999999983</v>
          </cell>
          <cell r="L42">
            <v>1976.5999999999888</v>
          </cell>
          <cell r="M42">
            <v>4430.6399999999994</v>
          </cell>
          <cell r="N42">
            <v>149295.97999999986</v>
          </cell>
          <cell r="O42">
            <v>19649.419999999976</v>
          </cell>
        </row>
        <row r="43">
          <cell r="F43" t="str">
            <v>LANGLAND</v>
          </cell>
          <cell r="G43">
            <v>635421.09999999905</v>
          </cell>
          <cell r="H43">
            <v>489611.9499999999</v>
          </cell>
          <cell r="I43">
            <v>76957.839999999909</v>
          </cell>
          <cell r="J43">
            <v>31550.54</v>
          </cell>
          <cell r="M43">
            <v>49278.489999999896</v>
          </cell>
          <cell r="N43">
            <v>1282819.9199999988</v>
          </cell>
          <cell r="O43">
            <v>157786.86999999982</v>
          </cell>
        </row>
        <row r="44">
          <cell r="F44" t="str">
            <v>LAVENDON</v>
          </cell>
          <cell r="G44">
            <v>285254.69999999902</v>
          </cell>
          <cell r="H44">
            <v>127018.01</v>
          </cell>
          <cell r="I44">
            <v>42394.25</v>
          </cell>
          <cell r="J44">
            <v>4004.2699999999886</v>
          </cell>
          <cell r="L44">
            <v>11217.349999999899</v>
          </cell>
          <cell r="M44">
            <v>46545.999999999985</v>
          </cell>
          <cell r="N44">
            <v>516434.57999999891</v>
          </cell>
          <cell r="O44">
            <v>104161.86999999988</v>
          </cell>
        </row>
        <row r="45">
          <cell r="F45" t="str">
            <v>LONG</v>
          </cell>
          <cell r="G45">
            <v>728305.05999999889</v>
          </cell>
          <cell r="H45">
            <v>401343.85999999987</v>
          </cell>
          <cell r="I45">
            <v>93150.5199999998</v>
          </cell>
          <cell r="J45">
            <v>53798.310000000005</v>
          </cell>
          <cell r="M45">
            <v>38531.14</v>
          </cell>
          <cell r="N45">
            <v>1315128.8899999985</v>
          </cell>
          <cell r="O45">
            <v>185479.9699999998</v>
          </cell>
        </row>
        <row r="46">
          <cell r="F46" t="str">
            <v>LORD GREY</v>
          </cell>
          <cell r="G46">
            <v>3486395.46</v>
          </cell>
          <cell r="H46">
            <v>885487.06999999902</v>
          </cell>
          <cell r="I46">
            <v>974115.08999999869</v>
          </cell>
          <cell r="J46">
            <v>84964.639999999912</v>
          </cell>
          <cell r="K46">
            <v>120233.59</v>
          </cell>
          <cell r="L46">
            <v>117180.86</v>
          </cell>
          <cell r="M46">
            <v>25380</v>
          </cell>
          <cell r="N46">
            <v>5693756.7099999981</v>
          </cell>
          <cell r="O46">
            <v>1321874.1799999988</v>
          </cell>
        </row>
        <row r="47">
          <cell r="F47" t="str">
            <v>LOUGHTON</v>
          </cell>
          <cell r="G47">
            <v>542756.97999999986</v>
          </cell>
          <cell r="H47">
            <v>443554.62999999989</v>
          </cell>
          <cell r="I47">
            <v>72638.719999999797</v>
          </cell>
          <cell r="J47">
            <v>19405.679999999993</v>
          </cell>
          <cell r="L47">
            <v>13543.2</v>
          </cell>
          <cell r="N47">
            <v>1091899.2099999995</v>
          </cell>
          <cell r="O47">
            <v>105587.59999999979</v>
          </cell>
        </row>
        <row r="48">
          <cell r="F48" t="str">
            <v>MEREBROOK</v>
          </cell>
          <cell r="G48">
            <v>281323.40999999992</v>
          </cell>
          <cell r="H48">
            <v>140224.07</v>
          </cell>
          <cell r="I48">
            <v>26943.23</v>
          </cell>
          <cell r="J48">
            <v>21070.059999999976</v>
          </cell>
          <cell r="K48">
            <v>0</v>
          </cell>
          <cell r="L48">
            <v>5961.99</v>
          </cell>
          <cell r="M48">
            <v>21809.209999999992</v>
          </cell>
          <cell r="N48">
            <v>497331.96999999986</v>
          </cell>
          <cell r="O48">
            <v>75784.489999999962</v>
          </cell>
        </row>
        <row r="49">
          <cell r="F49" t="str">
            <v>Milton</v>
          </cell>
          <cell r="G49">
            <v>119873.73</v>
          </cell>
          <cell r="H49">
            <v>130957.24999999999</v>
          </cell>
          <cell r="I49">
            <v>20211.27</v>
          </cell>
          <cell r="N49">
            <v>271042.25</v>
          </cell>
          <cell r="O49">
            <v>20211.27</v>
          </cell>
        </row>
        <row r="50">
          <cell r="F50" t="str">
            <v>MONKSTON</v>
          </cell>
          <cell r="G50">
            <v>242494.75999999899</v>
          </cell>
          <cell r="H50">
            <v>45165.80999999999</v>
          </cell>
          <cell r="I50">
            <v>33421.08</v>
          </cell>
          <cell r="J50">
            <v>7379.7999999999793</v>
          </cell>
          <cell r="L50">
            <v>1339.29</v>
          </cell>
          <cell r="M50">
            <v>3170.0199999999891</v>
          </cell>
          <cell r="N50">
            <v>332970.7599999989</v>
          </cell>
          <cell r="O50">
            <v>45310.189999999973</v>
          </cell>
        </row>
        <row r="51">
          <cell r="F51" t="str">
            <v>Moorland</v>
          </cell>
          <cell r="G51">
            <v>421616.62999999989</v>
          </cell>
          <cell r="H51">
            <v>329339.19</v>
          </cell>
          <cell r="I51">
            <v>31381.38999999989</v>
          </cell>
          <cell r="J51">
            <v>7171.1699999999901</v>
          </cell>
          <cell r="K51">
            <v>4664.6000000000004</v>
          </cell>
          <cell r="L51">
            <v>7706.64</v>
          </cell>
          <cell r="M51">
            <v>14207.35</v>
          </cell>
          <cell r="N51">
            <v>816086.96999999974</v>
          </cell>
          <cell r="O51">
            <v>65131.149999999878</v>
          </cell>
        </row>
        <row r="52">
          <cell r="F52" t="str">
            <v>MOORLANDS</v>
          </cell>
          <cell r="G52">
            <v>113959.5999999999</v>
          </cell>
          <cell r="H52">
            <v>84643.799999999886</v>
          </cell>
          <cell r="I52">
            <v>10879.76999999999</v>
          </cell>
          <cell r="N52">
            <v>209483.16999999978</v>
          </cell>
          <cell r="O52">
            <v>10879.76999999999</v>
          </cell>
        </row>
        <row r="53">
          <cell r="F53" t="str">
            <v>NEW</v>
          </cell>
          <cell r="G53">
            <v>386956.66000000003</v>
          </cell>
          <cell r="H53">
            <v>227190.25999999989</v>
          </cell>
          <cell r="I53">
            <v>36426.979999999901</v>
          </cell>
          <cell r="J53">
            <v>13823.049999999901</v>
          </cell>
          <cell r="K53">
            <v>29156.359999999888</v>
          </cell>
          <cell r="L53">
            <v>13982.299999999899</v>
          </cell>
          <cell r="M53">
            <v>2729.67</v>
          </cell>
          <cell r="N53">
            <v>710265.27999999956</v>
          </cell>
          <cell r="O53">
            <v>96118.359999999593</v>
          </cell>
        </row>
        <row r="54">
          <cell r="F54" t="str">
            <v>NEWTON BLOSSOMVILLE</v>
          </cell>
          <cell r="G54">
            <v>108204.27999999981</v>
          </cell>
          <cell r="H54">
            <v>29413.939999999988</v>
          </cell>
          <cell r="I54">
            <v>20440.309999999889</v>
          </cell>
          <cell r="J54">
            <v>0</v>
          </cell>
          <cell r="K54">
            <v>2124.0299999999988</v>
          </cell>
          <cell r="L54">
            <v>2813.9</v>
          </cell>
          <cell r="M54">
            <v>2228.619999999989</v>
          </cell>
          <cell r="N54">
            <v>165225.07999999967</v>
          </cell>
          <cell r="O54">
            <v>27606.859999999877</v>
          </cell>
        </row>
        <row r="55">
          <cell r="F55" t="str">
            <v>Newton Leys</v>
          </cell>
          <cell r="G55">
            <v>342102.03999999899</v>
          </cell>
          <cell r="H55">
            <v>267665.7099999988</v>
          </cell>
          <cell r="I55">
            <v>64945.309999999889</v>
          </cell>
          <cell r="J55">
            <v>33134.93</v>
          </cell>
          <cell r="K55">
            <v>27654.969999999899</v>
          </cell>
          <cell r="L55">
            <v>26359.47</v>
          </cell>
          <cell r="N55">
            <v>761862.42999999761</v>
          </cell>
          <cell r="O55">
            <v>152094.67999999979</v>
          </cell>
        </row>
        <row r="56">
          <cell r="F56" t="str">
            <v>NORTH</v>
          </cell>
          <cell r="G56">
            <v>126889.04000000001</v>
          </cell>
          <cell r="H56">
            <v>33381.829999999885</v>
          </cell>
          <cell r="I56">
            <v>22430.369999999992</v>
          </cell>
          <cell r="J56">
            <v>0</v>
          </cell>
          <cell r="L56">
            <v>2969.65</v>
          </cell>
          <cell r="M56">
            <v>6276.16</v>
          </cell>
          <cell r="N56">
            <v>191947.04999999987</v>
          </cell>
          <cell r="O56">
            <v>31676.179999999993</v>
          </cell>
        </row>
        <row r="57">
          <cell r="F57" t="str">
            <v>OLDBROOK</v>
          </cell>
          <cell r="G57">
            <v>348043.57</v>
          </cell>
          <cell r="H57">
            <v>209786.25999999887</v>
          </cell>
          <cell r="I57">
            <v>97101.519999999902</v>
          </cell>
          <cell r="J57">
            <v>17288.330000000002</v>
          </cell>
          <cell r="L57">
            <v>14684.69</v>
          </cell>
          <cell r="M57">
            <v>29649.389999999901</v>
          </cell>
          <cell r="N57">
            <v>716553.75999999861</v>
          </cell>
          <cell r="O57">
            <v>158723.92999999982</v>
          </cell>
        </row>
        <row r="58">
          <cell r="F58" t="str">
            <v>OLNEY</v>
          </cell>
          <cell r="N58">
            <v>0</v>
          </cell>
          <cell r="O58">
            <v>0</v>
          </cell>
        </row>
        <row r="59">
          <cell r="F59" t="str">
            <v>PEPPER</v>
          </cell>
          <cell r="G59">
            <v>284094.39</v>
          </cell>
          <cell r="H59">
            <v>304559.31999999983</v>
          </cell>
          <cell r="I59">
            <v>42002.899999999885</v>
          </cell>
          <cell r="J59">
            <v>18501.189999999988</v>
          </cell>
          <cell r="L59">
            <v>4758.6399999999894</v>
          </cell>
          <cell r="M59">
            <v>36178.21</v>
          </cell>
          <cell r="N59">
            <v>690094.64999999967</v>
          </cell>
          <cell r="O59">
            <v>101440.93999999986</v>
          </cell>
        </row>
        <row r="60">
          <cell r="F60" t="str">
            <v>Portfields</v>
          </cell>
          <cell r="G60">
            <v>1277059.0299999891</v>
          </cell>
          <cell r="H60">
            <v>434682.5</v>
          </cell>
          <cell r="I60">
            <v>70668.25</v>
          </cell>
          <cell r="J60">
            <v>44344.819999999992</v>
          </cell>
          <cell r="L60">
            <v>19603.810000000001</v>
          </cell>
          <cell r="M60">
            <v>29528.429999999891</v>
          </cell>
          <cell r="N60">
            <v>1875886.8399999891</v>
          </cell>
          <cell r="O60">
            <v>164145.30999999988</v>
          </cell>
        </row>
        <row r="61">
          <cell r="F61" t="str">
            <v>PRIORY COMMON SCH</v>
          </cell>
          <cell r="G61">
            <v>300197.3799999989</v>
          </cell>
          <cell r="H61">
            <v>162206.13999999891</v>
          </cell>
          <cell r="I61">
            <v>64984.749999999898</v>
          </cell>
          <cell r="J61">
            <v>19261.769999999979</v>
          </cell>
          <cell r="L61">
            <v>11489.119999999999</v>
          </cell>
          <cell r="M61">
            <v>24018.73</v>
          </cell>
          <cell r="N61">
            <v>582157.88999999769</v>
          </cell>
          <cell r="O61">
            <v>119754.36999999986</v>
          </cell>
        </row>
        <row r="62">
          <cell r="F62" t="str">
            <v>PRIORY RISE PRIMARY</v>
          </cell>
          <cell r="G62">
            <v>974432.07999999891</v>
          </cell>
          <cell r="H62">
            <v>595235.37999999989</v>
          </cell>
          <cell r="I62">
            <v>159021.96999999988</v>
          </cell>
          <cell r="J62">
            <v>44097.249999999978</v>
          </cell>
          <cell r="K62">
            <v>124305.209999999</v>
          </cell>
          <cell r="L62">
            <v>31269.569999999901</v>
          </cell>
          <cell r="M62">
            <v>60233.029999999904</v>
          </cell>
          <cell r="N62">
            <v>1988594.4899999974</v>
          </cell>
          <cell r="O62">
            <v>418927.02999999869</v>
          </cell>
        </row>
        <row r="63">
          <cell r="F63" t="str">
            <v>ROMANS</v>
          </cell>
          <cell r="G63">
            <v>590358.36999999906</v>
          </cell>
          <cell r="H63">
            <v>431836.5</v>
          </cell>
          <cell r="I63">
            <v>46286.82</v>
          </cell>
          <cell r="J63">
            <v>25485.419999999893</v>
          </cell>
          <cell r="K63">
            <v>40510.649999999892</v>
          </cell>
          <cell r="L63">
            <v>17242.79</v>
          </cell>
          <cell r="N63">
            <v>1151720.5499999989</v>
          </cell>
          <cell r="O63">
            <v>129525.67999999979</v>
          </cell>
        </row>
        <row r="64">
          <cell r="F64" t="str">
            <v>RUSSELL</v>
          </cell>
          <cell r="G64">
            <v>500428.63999999891</v>
          </cell>
          <cell r="H64">
            <v>270455.06999999902</v>
          </cell>
          <cell r="I64">
            <v>54482.309999999896</v>
          </cell>
          <cell r="J64">
            <v>31738.239999999991</v>
          </cell>
          <cell r="L64">
            <v>18106.049999999901</v>
          </cell>
          <cell r="M64">
            <v>8165.2300000000005</v>
          </cell>
          <cell r="N64">
            <v>883375.53999999771</v>
          </cell>
          <cell r="O64">
            <v>112491.82999999978</v>
          </cell>
        </row>
        <row r="65">
          <cell r="F65" t="str">
            <v>SHERINGTON</v>
          </cell>
          <cell r="G65">
            <v>86022.969999999987</v>
          </cell>
          <cell r="H65">
            <v>36886.439999999886</v>
          </cell>
          <cell r="I65">
            <v>23580.049999999988</v>
          </cell>
          <cell r="J65">
            <v>17.399999999999899</v>
          </cell>
          <cell r="L65">
            <v>3785.3299999999899</v>
          </cell>
          <cell r="M65">
            <v>6009.130000000001</v>
          </cell>
          <cell r="N65">
            <v>156301.31999999983</v>
          </cell>
          <cell r="O65">
            <v>33391.909999999982</v>
          </cell>
        </row>
        <row r="66">
          <cell r="F66" t="str">
            <v>SLATED</v>
          </cell>
          <cell r="G66">
            <v>1333012.5</v>
          </cell>
          <cell r="H66">
            <v>1319497.71</v>
          </cell>
          <cell r="I66">
            <v>129913.5299999999</v>
          </cell>
          <cell r="J66">
            <v>34300.989999999983</v>
          </cell>
          <cell r="K66">
            <v>34693.769999999888</v>
          </cell>
          <cell r="L66">
            <v>25209.48</v>
          </cell>
          <cell r="M66">
            <v>2336.52</v>
          </cell>
          <cell r="N66">
            <v>2878964.4999999995</v>
          </cell>
          <cell r="O66">
            <v>226454.28999999975</v>
          </cell>
        </row>
        <row r="67">
          <cell r="F67" t="str">
            <v>SOUTHWOOD</v>
          </cell>
          <cell r="G67">
            <v>461954.23999999888</v>
          </cell>
          <cell r="H67">
            <v>245001.00999999983</v>
          </cell>
          <cell r="I67">
            <v>62495.899999999885</v>
          </cell>
          <cell r="J67">
            <v>16884.349999999991</v>
          </cell>
          <cell r="L67">
            <v>19636.48</v>
          </cell>
          <cell r="M67">
            <v>16366.25</v>
          </cell>
          <cell r="N67">
            <v>822338.22999999858</v>
          </cell>
          <cell r="O67">
            <v>115382.97999999988</v>
          </cell>
        </row>
        <row r="68">
          <cell r="F68" t="str">
            <v>ST BERNADETTES PRIM</v>
          </cell>
          <cell r="G68">
            <v>695433.82</v>
          </cell>
          <cell r="H68">
            <v>466086.81999999989</v>
          </cell>
          <cell r="I68">
            <v>84076.309999999896</v>
          </cell>
          <cell r="J68">
            <v>31149.129999999881</v>
          </cell>
          <cell r="L68">
            <v>6529.7300000000005</v>
          </cell>
          <cell r="M68">
            <v>19871.549999999901</v>
          </cell>
          <cell r="N68">
            <v>1303147.3599999994</v>
          </cell>
          <cell r="O68">
            <v>141626.71999999968</v>
          </cell>
        </row>
        <row r="69">
          <cell r="F69" t="str">
            <v>ST. ANDREWS CE INFAN</v>
          </cell>
          <cell r="G69">
            <v>117116.409999999</v>
          </cell>
          <cell r="H69">
            <v>60871.499999999993</v>
          </cell>
          <cell r="I69">
            <v>26715.14999999998</v>
          </cell>
          <cell r="J69">
            <v>2944.13</v>
          </cell>
          <cell r="K69">
            <v>3548.46</v>
          </cell>
          <cell r="L69">
            <v>4682.3399999999892</v>
          </cell>
          <cell r="M69">
            <v>4745.20999999999</v>
          </cell>
          <cell r="N69">
            <v>220623.19999999893</v>
          </cell>
          <cell r="O69">
            <v>42635.289999999964</v>
          </cell>
        </row>
        <row r="70">
          <cell r="F70" t="str">
            <v>ST. MARY &amp; ST. GILES</v>
          </cell>
          <cell r="G70">
            <v>871138.38999999908</v>
          </cell>
          <cell r="H70">
            <v>513617.2799999998</v>
          </cell>
          <cell r="I70">
            <v>100386.76999999987</v>
          </cell>
          <cell r="J70">
            <v>23526.169999999991</v>
          </cell>
          <cell r="L70">
            <v>39792.370000000003</v>
          </cell>
          <cell r="M70">
            <v>15678.880000000001</v>
          </cell>
          <cell r="N70">
            <v>1564139.8599999987</v>
          </cell>
          <cell r="O70">
            <v>179384.18999999986</v>
          </cell>
        </row>
        <row r="71">
          <cell r="F71" t="str">
            <v>ST. MARY MAGDALENE</v>
          </cell>
          <cell r="G71">
            <v>727896.72</v>
          </cell>
          <cell r="H71">
            <v>379386.64</v>
          </cell>
          <cell r="I71">
            <v>45770.05</v>
          </cell>
          <cell r="J71">
            <v>21592.739999999882</v>
          </cell>
          <cell r="L71">
            <v>30956.26</v>
          </cell>
          <cell r="M71">
            <v>30885.509999999991</v>
          </cell>
          <cell r="N71">
            <v>1236487.92</v>
          </cell>
          <cell r="O71">
            <v>129204.55999999988</v>
          </cell>
        </row>
        <row r="72">
          <cell r="F72" t="str">
            <v>ST. PAULS RC</v>
          </cell>
          <cell r="G72">
            <v>5063420.68</v>
          </cell>
          <cell r="H72">
            <v>791665.56</v>
          </cell>
          <cell r="I72">
            <v>1338765.6200000001</v>
          </cell>
          <cell r="J72">
            <v>292857.3299999999</v>
          </cell>
          <cell r="K72">
            <v>207185.33999999988</v>
          </cell>
          <cell r="L72">
            <v>135042.23999999999</v>
          </cell>
          <cell r="M72">
            <v>45084</v>
          </cell>
          <cell r="N72">
            <v>7874020.7700000005</v>
          </cell>
          <cell r="O72">
            <v>2018934.5299999998</v>
          </cell>
        </row>
        <row r="73">
          <cell r="F73" t="str">
            <v>ST.MARY'S WAVENDON</v>
          </cell>
          <cell r="G73">
            <v>249554.49999999889</v>
          </cell>
          <cell r="H73">
            <v>109329.85</v>
          </cell>
          <cell r="I73">
            <v>36113.4</v>
          </cell>
          <cell r="J73">
            <v>9345.5299999999897</v>
          </cell>
          <cell r="M73">
            <v>17322.35999999999</v>
          </cell>
          <cell r="N73">
            <v>421665.63999999891</v>
          </cell>
          <cell r="O73">
            <v>62781.289999999979</v>
          </cell>
        </row>
        <row r="74">
          <cell r="F74" t="str">
            <v>ST.MONICA'S RC PRIM</v>
          </cell>
          <cell r="G74">
            <v>645219.55999999889</v>
          </cell>
          <cell r="H74">
            <v>454040.30999999889</v>
          </cell>
          <cell r="I74">
            <v>81266.960000000006</v>
          </cell>
          <cell r="J74">
            <v>17065.46</v>
          </cell>
          <cell r="L74">
            <v>32144.11</v>
          </cell>
          <cell r="M74">
            <v>30164.420000000002</v>
          </cell>
          <cell r="N74">
            <v>1259900.8199999977</v>
          </cell>
          <cell r="O74">
            <v>160640.95000000001</v>
          </cell>
        </row>
        <row r="75">
          <cell r="F75" t="str">
            <v>ST.THOMAS AQUINAS</v>
          </cell>
          <cell r="G75">
            <v>452055.90999999887</v>
          </cell>
          <cell r="H75">
            <v>219388.33999999901</v>
          </cell>
          <cell r="I75">
            <v>50469.299999999996</v>
          </cell>
          <cell r="J75">
            <v>24517.82</v>
          </cell>
          <cell r="L75">
            <v>15632.32</v>
          </cell>
          <cell r="M75">
            <v>28832.789999999892</v>
          </cell>
          <cell r="N75">
            <v>790896.47999999777</v>
          </cell>
          <cell r="O75">
            <v>119452.22999999989</v>
          </cell>
        </row>
        <row r="76">
          <cell r="F76" t="str">
            <v>STANTON</v>
          </cell>
          <cell r="G76">
            <v>574615.01999999897</v>
          </cell>
          <cell r="H76">
            <v>231334.97999999986</v>
          </cell>
          <cell r="I76">
            <v>66880.62</v>
          </cell>
          <cell r="J76">
            <v>16918.43</v>
          </cell>
          <cell r="K76">
            <v>53599.33999999988</v>
          </cell>
          <cell r="L76">
            <v>16071.109999999899</v>
          </cell>
          <cell r="M76">
            <v>25093.149999999991</v>
          </cell>
          <cell r="N76">
            <v>984512.64999999863</v>
          </cell>
          <cell r="O76">
            <v>178562.64999999976</v>
          </cell>
        </row>
        <row r="77">
          <cell r="F77" t="str">
            <v>STOKE</v>
          </cell>
          <cell r="G77">
            <v>124783.11</v>
          </cell>
          <cell r="H77">
            <v>31011.77999999989</v>
          </cell>
          <cell r="I77">
            <v>21972.659999999989</v>
          </cell>
          <cell r="M77">
            <v>9156.1799999999894</v>
          </cell>
          <cell r="N77">
            <v>186923.72999999986</v>
          </cell>
          <cell r="O77">
            <v>31128.839999999978</v>
          </cell>
        </row>
        <row r="78">
          <cell r="F78" t="str">
            <v>SUMMERFIELD</v>
          </cell>
          <cell r="G78">
            <v>729024.2699999999</v>
          </cell>
          <cell r="H78">
            <v>325843.06</v>
          </cell>
          <cell r="I78">
            <v>73010.569999999891</v>
          </cell>
          <cell r="J78">
            <v>27759.119999999992</v>
          </cell>
          <cell r="L78">
            <v>28885.120000000003</v>
          </cell>
          <cell r="M78">
            <v>40968.850000000006</v>
          </cell>
          <cell r="N78">
            <v>1225490.9899999998</v>
          </cell>
          <cell r="O78">
            <v>170623.65999999989</v>
          </cell>
        </row>
        <row r="79">
          <cell r="F79" t="str">
            <v>THE RADCLIFFE</v>
          </cell>
          <cell r="G79">
            <v>3406515.6399999904</v>
          </cell>
          <cell r="H79">
            <v>854230.22</v>
          </cell>
          <cell r="I79">
            <v>672838.72999999905</v>
          </cell>
          <cell r="J79">
            <v>179919.8499999989</v>
          </cell>
          <cell r="K79">
            <v>161017.12999999899</v>
          </cell>
          <cell r="L79">
            <v>111241.86</v>
          </cell>
          <cell r="M79">
            <v>40270</v>
          </cell>
          <cell r="N79">
            <v>5426033.4299999867</v>
          </cell>
          <cell r="O79">
            <v>1165287.569999997</v>
          </cell>
        </row>
        <row r="80">
          <cell r="F80" t="str">
            <v>THE REDWAY</v>
          </cell>
          <cell r="G80">
            <v>1394584.1599999988</v>
          </cell>
          <cell r="H80">
            <v>2122939.17</v>
          </cell>
          <cell r="I80">
            <v>296288.11</v>
          </cell>
          <cell r="J80">
            <v>42126.319999999992</v>
          </cell>
          <cell r="K80">
            <v>61669.589999999887</v>
          </cell>
          <cell r="L80">
            <v>13355.909999999898</v>
          </cell>
          <cell r="M80">
            <v>75368.039999999804</v>
          </cell>
          <cell r="N80">
            <v>4006331.299999998</v>
          </cell>
          <cell r="O80">
            <v>488807.96999999962</v>
          </cell>
        </row>
        <row r="81">
          <cell r="F81" t="str">
            <v>Walnuts</v>
          </cell>
          <cell r="G81">
            <v>1543564.48</v>
          </cell>
          <cell r="H81">
            <v>2571697.08</v>
          </cell>
          <cell r="I81">
            <v>904124.41999999888</v>
          </cell>
          <cell r="J81">
            <v>121387.86999999978</v>
          </cell>
          <cell r="K81">
            <v>145493.24</v>
          </cell>
          <cell r="L81">
            <v>43307.34</v>
          </cell>
          <cell r="M81">
            <v>18038.169999999991</v>
          </cell>
          <cell r="N81">
            <v>5347612.5999999987</v>
          </cell>
          <cell r="O81">
            <v>1232351.0399999986</v>
          </cell>
        </row>
        <row r="82">
          <cell r="F82" t="str">
            <v>TICKFORD</v>
          </cell>
          <cell r="G82">
            <v>689408.1899999989</v>
          </cell>
          <cell r="H82">
            <v>250381.02</v>
          </cell>
          <cell r="I82">
            <v>69165.9399999999</v>
          </cell>
          <cell r="J82">
            <v>55463.189999999981</v>
          </cell>
          <cell r="L82">
            <v>6207.18</v>
          </cell>
          <cell r="M82">
            <v>20391.929999999989</v>
          </cell>
          <cell r="N82">
            <v>1091017.4499999988</v>
          </cell>
          <cell r="O82">
            <v>151228.23999999987</v>
          </cell>
        </row>
        <row r="83">
          <cell r="F83" t="str">
            <v>WAVENDON</v>
          </cell>
          <cell r="G83">
            <v>698178.13</v>
          </cell>
          <cell r="H83">
            <v>375805.80999999988</v>
          </cell>
          <cell r="I83">
            <v>102557.39999999979</v>
          </cell>
          <cell r="J83">
            <v>29079.679999999982</v>
          </cell>
          <cell r="L83">
            <v>16659.98</v>
          </cell>
          <cell r="M83">
            <v>70276.549999999901</v>
          </cell>
          <cell r="N83">
            <v>1292557.5499999996</v>
          </cell>
          <cell r="O83">
            <v>218573.60999999969</v>
          </cell>
        </row>
        <row r="84">
          <cell r="F84" t="str">
            <v>WHITE</v>
          </cell>
          <cell r="G84">
            <v>1141516.94</v>
          </cell>
          <cell r="H84">
            <v>470299.64999999892</v>
          </cell>
          <cell r="I84">
            <v>135710.34</v>
          </cell>
          <cell r="J84">
            <v>39680.560000000005</v>
          </cell>
          <cell r="K84">
            <v>53204.189999999893</v>
          </cell>
          <cell r="L84">
            <v>22863.27</v>
          </cell>
          <cell r="N84">
            <v>1863274.949999999</v>
          </cell>
          <cell r="O84">
            <v>251458.35999999987</v>
          </cell>
        </row>
        <row r="85">
          <cell r="F85" t="str">
            <v>WILLEN</v>
          </cell>
          <cell r="G85">
            <v>677199.91</v>
          </cell>
          <cell r="H85">
            <v>245765.93999999989</v>
          </cell>
          <cell r="I85">
            <v>74874.759999999907</v>
          </cell>
          <cell r="J85">
            <v>28193.159999999989</v>
          </cell>
          <cell r="L85">
            <v>21925.74</v>
          </cell>
          <cell r="M85">
            <v>32640.7599999999</v>
          </cell>
          <cell r="N85">
            <v>1080600.2699999998</v>
          </cell>
          <cell r="O85">
            <v>157634.41999999981</v>
          </cell>
        </row>
        <row r="86">
          <cell r="F86" t="str">
            <v>WILLOWS SCHL &amp; EYC</v>
          </cell>
          <cell r="G86">
            <v>343756.47999999986</v>
          </cell>
          <cell r="H86">
            <v>342316.18999999989</v>
          </cell>
          <cell r="I86">
            <v>51008.649999999885</v>
          </cell>
          <cell r="J86">
            <v>21843.05999999999</v>
          </cell>
          <cell r="K86">
            <v>23102.459999999981</v>
          </cell>
          <cell r="L86">
            <v>19565.689999999999</v>
          </cell>
          <cell r="M86">
            <v>47350.749999999985</v>
          </cell>
          <cell r="N86">
            <v>848943.27999999945</v>
          </cell>
          <cell r="O86">
            <v>162870.60999999984</v>
          </cell>
        </row>
        <row r="87">
          <cell r="F87" t="str">
            <v>WOOD</v>
          </cell>
          <cell r="G87">
            <v>224223.04</v>
          </cell>
          <cell r="H87">
            <v>157355.84000000003</v>
          </cell>
          <cell r="I87">
            <v>41391.309999999896</v>
          </cell>
          <cell r="J87">
            <v>23136.599999999991</v>
          </cell>
          <cell r="L87">
            <v>721.42999999999904</v>
          </cell>
          <cell r="M87">
            <v>27929.89</v>
          </cell>
          <cell r="N87">
            <v>474758.10999999987</v>
          </cell>
          <cell r="O87">
            <v>93179.229999999894</v>
          </cell>
        </row>
        <row r="88">
          <cell r="F88" t="str">
            <v>WYVERN</v>
          </cell>
          <cell r="G88">
            <v>701777.39999999898</v>
          </cell>
          <cell r="H88">
            <v>451765.59999999986</v>
          </cell>
          <cell r="I88">
            <v>104169.63999999998</v>
          </cell>
          <cell r="J88">
            <v>23657.109999999993</v>
          </cell>
          <cell r="L88">
            <v>30281.890000000003</v>
          </cell>
          <cell r="M88">
            <v>35150.729999999989</v>
          </cell>
          <cell r="N88">
            <v>1346802.3699999987</v>
          </cell>
          <cell r="O88">
            <v>193259.36999999997</v>
          </cell>
        </row>
        <row r="90">
          <cell r="G90">
            <v>54736900.589999929</v>
          </cell>
          <cell r="H90">
            <v>28819954.419999976</v>
          </cell>
          <cell r="I90">
            <v>9042608.7399999946</v>
          </cell>
          <cell r="J90">
            <v>2359431.989999997</v>
          </cell>
          <cell r="K90">
            <v>1252062.0299999968</v>
          </cell>
          <cell r="L90">
            <v>1409337.5699999994</v>
          </cell>
          <cell r="M90">
            <v>2110510.7499999967</v>
          </cell>
          <cell r="N90">
            <v>99730806.089999914</v>
          </cell>
          <cell r="O90">
            <v>16173951.079999978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0E10-CD73-42B2-9A21-8DA2B028D139}">
  <sheetPr codeName="Sheet1"/>
  <dimension ref="A1:AR112"/>
  <sheetViews>
    <sheetView showGridLines="0" topLeftCell="A19" zoomScaleNormal="100" workbookViewId="0">
      <pane ySplit="5" topLeftCell="A24" activePane="bottomLeft" state="frozen"/>
      <selection activeCell="A19" sqref="A19"/>
      <selection pane="bottomLeft" activeCell="A24" sqref="A24"/>
    </sheetView>
  </sheetViews>
  <sheetFormatPr defaultColWidth="8.84375" defaultRowHeight="11.5"/>
  <cols>
    <col min="1" max="1" width="29.07421875" style="3" bestFit="1" customWidth="1"/>
    <col min="2" max="2" width="18.53515625" style="2" customWidth="1"/>
    <col min="3" max="3" width="16.07421875" style="2" customWidth="1"/>
    <col min="4" max="4" width="10.4609375" style="4" bestFit="1" customWidth="1"/>
    <col min="5" max="6" width="8.84375" style="5" customWidth="1"/>
    <col min="7" max="7" width="9.53515625" style="5" customWidth="1"/>
    <col min="8" max="8" width="8.84375" style="5" customWidth="1"/>
    <col min="9" max="9" width="10.07421875" style="5" customWidth="1"/>
    <col min="10" max="11" width="8.84375" style="5" customWidth="1"/>
    <col min="12" max="12" width="9.4609375" style="5" customWidth="1"/>
    <col min="13" max="13" width="10.84375" style="5" customWidth="1"/>
    <col min="14" max="14" width="8.84375" style="5" customWidth="1"/>
    <col min="15" max="15" width="11.07421875" style="2" bestFit="1" customWidth="1"/>
    <col min="16" max="19" width="10.07421875" style="2" customWidth="1"/>
    <col min="20" max="20" width="1.84375" style="3" customWidth="1"/>
    <col min="21" max="21" width="8.84375" style="5"/>
    <col min="22" max="22" width="8.84375" style="5" customWidth="1"/>
    <col min="23" max="23" width="9.53515625" style="5" customWidth="1"/>
    <col min="24" max="24" width="8.84375" style="5" customWidth="1"/>
    <col min="25" max="25" width="10.07421875" style="5" customWidth="1"/>
    <col min="26" max="27" width="8.84375" style="5" customWidth="1"/>
    <col min="28" max="28" width="9.4609375" style="5" customWidth="1"/>
    <col min="29" max="29" width="10.84375" style="5" customWidth="1"/>
    <col min="30" max="30" width="8.84375" style="5"/>
    <col min="31" max="31" width="10" style="2" bestFit="1" customWidth="1"/>
    <col min="32" max="32" width="9.07421875" style="3" bestFit="1" customWidth="1"/>
    <col min="33" max="35" width="9.07421875" style="3" customWidth="1"/>
    <col min="36" max="36" width="9.07421875" style="3" bestFit="1" customWidth="1"/>
    <col min="37" max="37" width="8.84375" style="3"/>
    <col min="38" max="39" width="9.07421875" style="6" customWidth="1"/>
    <col min="40" max="41" width="8.84375" style="3"/>
    <col min="42" max="43" width="10.4609375" style="2" bestFit="1" customWidth="1"/>
    <col min="44" max="44" width="10.4609375" style="6" customWidth="1"/>
    <col min="45" max="16384" width="8.84375" style="3"/>
  </cols>
  <sheetData>
    <row r="1" spans="1:1" hidden="1">
      <c r="A1" s="1" t="s">
        <v>0</v>
      </c>
    </row>
    <row r="2" spans="1:1" hidden="1">
      <c r="A2" s="1" t="s">
        <v>1</v>
      </c>
    </row>
    <row r="3" spans="1:1" hidden="1"/>
    <row r="4" spans="1:1" hidden="1">
      <c r="A4" s="1" t="s">
        <v>2</v>
      </c>
    </row>
    <row r="5" spans="1:1" hidden="1">
      <c r="A5" s="1"/>
    </row>
    <row r="6" spans="1:1" hidden="1">
      <c r="A6" s="1"/>
    </row>
    <row r="7" spans="1:1" hidden="1">
      <c r="A7" s="1"/>
    </row>
    <row r="8" spans="1:1" hidden="1">
      <c r="A8" s="1"/>
    </row>
    <row r="9" spans="1:1" hidden="1">
      <c r="A9" s="1"/>
    </row>
    <row r="10" spans="1:1" hidden="1">
      <c r="A10" s="1"/>
    </row>
    <row r="11" spans="1:1" hidden="1">
      <c r="A11" s="1"/>
    </row>
    <row r="12" spans="1:1" hidden="1">
      <c r="A12" s="1"/>
    </row>
    <row r="13" spans="1:1" hidden="1">
      <c r="A13" s="1"/>
    </row>
    <row r="14" spans="1:1" hidden="1">
      <c r="A14" s="1"/>
    </row>
    <row r="15" spans="1:1" hidden="1">
      <c r="A15" s="1"/>
    </row>
    <row r="16" spans="1:1" hidden="1">
      <c r="A16" s="1"/>
    </row>
    <row r="17" spans="1:44" hidden="1">
      <c r="A17" s="1"/>
    </row>
    <row r="18" spans="1:44" hidden="1">
      <c r="A18" s="1"/>
    </row>
    <row r="19" spans="1:44">
      <c r="A19" s="1"/>
    </row>
    <row r="20" spans="1:44">
      <c r="A20" s="2" t="s">
        <v>3</v>
      </c>
      <c r="E20" s="2">
        <f>SUMIF($D$24:$D$108,$A$20,E$24:E$108)</f>
        <v>1618.2644000000003</v>
      </c>
      <c r="F20" s="2">
        <f t="shared" ref="F20:R20" si="0">SUMIF($D$24:$D$108,$A$20,F$24:F$108)</f>
        <v>564.20000000000016</v>
      </c>
      <c r="G20" s="2">
        <f t="shared" si="0"/>
        <v>736.77370000000008</v>
      </c>
      <c r="H20" s="2">
        <f t="shared" si="0"/>
        <v>139.21209999999999</v>
      </c>
      <c r="I20" s="2">
        <f t="shared" si="0"/>
        <v>19.385400000000001</v>
      </c>
      <c r="J20" s="2">
        <f t="shared" si="0"/>
        <v>39.679499999999997</v>
      </c>
      <c r="K20" s="2">
        <f t="shared" si="0"/>
        <v>30.135100000000001</v>
      </c>
      <c r="L20" s="2">
        <f t="shared" si="0"/>
        <v>37.5762</v>
      </c>
      <c r="M20" s="2">
        <f t="shared" si="0"/>
        <v>51.302399999999992</v>
      </c>
      <c r="N20" s="2">
        <f t="shared" si="0"/>
        <v>317.29070000000002</v>
      </c>
      <c r="O20" s="7">
        <f>SUMIF($D$24:$D$108,$A$20,O$24:O$108)</f>
        <v>42661854.139999934</v>
      </c>
      <c r="P20" s="7">
        <f t="shared" si="0"/>
        <v>21347581.779999971</v>
      </c>
      <c r="Q20" s="7">
        <f t="shared" si="0"/>
        <v>14985666.94999999</v>
      </c>
      <c r="R20" s="2">
        <f t="shared" si="0"/>
        <v>3487466.899999998</v>
      </c>
      <c r="S20" s="7">
        <f>SUMIF($D$24:$D$108,$A$20,S$24:S$108)</f>
        <v>6328605.4099999908</v>
      </c>
      <c r="U20" s="2">
        <f t="shared" ref="U20:AH20" si="1">SUMIF($D$24:$D$108,$A$20,U$24:U$108)</f>
        <v>1573.0791999999999</v>
      </c>
      <c r="V20" s="2">
        <f t="shared" si="1"/>
        <v>553.20000000000005</v>
      </c>
      <c r="W20" s="2">
        <f t="shared" si="1"/>
        <v>720.75710000000015</v>
      </c>
      <c r="X20" s="2">
        <f t="shared" si="1"/>
        <v>119.26349999999999</v>
      </c>
      <c r="Y20" s="2">
        <f t="shared" si="1"/>
        <v>21.395400000000002</v>
      </c>
      <c r="Z20" s="2">
        <f t="shared" si="1"/>
        <v>40.362700000000011</v>
      </c>
      <c r="AA20" s="2">
        <f t="shared" si="1"/>
        <v>29.380000000000003</v>
      </c>
      <c r="AB20" s="2">
        <f t="shared" si="1"/>
        <v>36.526200000000003</v>
      </c>
      <c r="AC20" s="2">
        <f t="shared" si="1"/>
        <v>52.194299999999998</v>
      </c>
      <c r="AD20" s="2">
        <f t="shared" si="1"/>
        <v>299.12210000000016</v>
      </c>
      <c r="AE20" s="2">
        <f>SUMIF($D$24:$D$108,$A$20,AE$24:AE$108)</f>
        <v>39480736.239999987</v>
      </c>
      <c r="AF20" s="2">
        <f t="shared" si="1"/>
        <v>21026190.57</v>
      </c>
      <c r="AG20" s="2">
        <f t="shared" si="1"/>
        <v>12962593.539999997</v>
      </c>
      <c r="AH20" s="2">
        <f t="shared" si="1"/>
        <v>655874.26000000024</v>
      </c>
      <c r="AI20" s="2">
        <f>SUMIF($D$24:$D$108,$A$20,AI$24:AI$108)</f>
        <v>5491952.1300000027</v>
      </c>
      <c r="AJ20" s="2">
        <f>SUMIF($D$24:$D$108,$A$20,AJ$24:AJ$108)</f>
        <v>-3181117.8999999571</v>
      </c>
      <c r="AL20" s="2">
        <f>SUMIF($D$24:$D$108,$A$20,AL$24:AL$108)</f>
        <v>-45.185199999999874</v>
      </c>
      <c r="AN20" s="2">
        <f>SUMIF($D$24:$D$108,$A$20,AN$24:AN$108)</f>
        <v>-18.168599999999913</v>
      </c>
      <c r="AP20" s="2">
        <f>SUMIF($D$24:$D$108,$A$20,AP$24:AP$108)</f>
        <v>5787620.7217958532</v>
      </c>
      <c r="AQ20" s="2">
        <f>SUMIF($D$24:$D$108,$A$20,AQ$24:AQ$108)</f>
        <v>-295668.59179585398</v>
      </c>
    </row>
    <row r="21" spans="1:44">
      <c r="A21" s="2" t="s">
        <v>4</v>
      </c>
      <c r="E21" s="2">
        <f t="shared" ref="E21:R21" si="2">SUMIF($D$24:$D$108,$A$21,E$24:E$108)</f>
        <v>1701.8041000000003</v>
      </c>
      <c r="F21" s="2">
        <f t="shared" si="2"/>
        <v>748.15000000000009</v>
      </c>
      <c r="G21" s="2">
        <f t="shared" si="2"/>
        <v>594.58219999999994</v>
      </c>
      <c r="H21" s="2">
        <f t="shared" si="2"/>
        <v>168.19250000000002</v>
      </c>
      <c r="I21" s="2">
        <f t="shared" si="2"/>
        <v>22.71</v>
      </c>
      <c r="J21" s="2">
        <f t="shared" si="2"/>
        <v>49.2759</v>
      </c>
      <c r="K21" s="2">
        <f t="shared" si="2"/>
        <v>30.45</v>
      </c>
      <c r="L21" s="2">
        <f t="shared" si="2"/>
        <v>47.066699999999997</v>
      </c>
      <c r="M21" s="2">
        <f t="shared" si="2"/>
        <v>65.706799999999987</v>
      </c>
      <c r="N21" s="2">
        <f t="shared" si="2"/>
        <v>359.07189999999991</v>
      </c>
      <c r="O21" s="7">
        <f>SUMIF($D$24:$D$108,$A$21,O$24:O$108)</f>
        <v>57068951.949999943</v>
      </c>
      <c r="P21" s="7">
        <f t="shared" si="2"/>
        <v>33389318.809999965</v>
      </c>
      <c r="Q21" s="7">
        <f t="shared" si="2"/>
        <v>13834287.469999984</v>
      </c>
      <c r="R21" s="2">
        <f t="shared" si="2"/>
        <v>5555141.8399999933</v>
      </c>
      <c r="S21" s="7">
        <f>SUMIF($D$24:$D$108,$A$21,S$24:S$108)</f>
        <v>9845345.6699999887</v>
      </c>
      <c r="U21" s="2">
        <f t="shared" ref="U21:AH21" si="3">SUMIF($D$24:$D$108,$A$21,U$24:U$108)</f>
        <v>1732.8369000000002</v>
      </c>
      <c r="V21" s="2">
        <f t="shared" si="3"/>
        <v>774.23</v>
      </c>
      <c r="W21" s="2">
        <f t="shared" si="3"/>
        <v>583.71439999999996</v>
      </c>
      <c r="X21" s="2">
        <f t="shared" si="3"/>
        <v>166.19400000000002</v>
      </c>
      <c r="Y21" s="2">
        <f t="shared" si="3"/>
        <v>23.93</v>
      </c>
      <c r="Z21" s="2">
        <f t="shared" si="3"/>
        <v>45.80589999999998</v>
      </c>
      <c r="AA21" s="2">
        <f t="shared" si="3"/>
        <v>32.11</v>
      </c>
      <c r="AB21" s="2">
        <f t="shared" si="3"/>
        <v>49.919399999999996</v>
      </c>
      <c r="AC21" s="2">
        <f t="shared" si="3"/>
        <v>56.933200000000021</v>
      </c>
      <c r="AD21" s="2">
        <f t="shared" si="3"/>
        <v>374.89249999999998</v>
      </c>
      <c r="AE21" s="2">
        <f t="shared" si="3"/>
        <v>49091530.259999998</v>
      </c>
      <c r="AF21" s="2">
        <f t="shared" si="3"/>
        <v>30241094.489999998</v>
      </c>
      <c r="AG21" s="2">
        <f t="shared" si="3"/>
        <v>11172558.449999999</v>
      </c>
      <c r="AH21" s="2">
        <f t="shared" si="3"/>
        <v>13.29</v>
      </c>
      <c r="AI21" s="2">
        <f>SUMIF($D$24:$D$108,$A$21,AI$24:AI$108)</f>
        <v>7677877.3199999994</v>
      </c>
      <c r="AJ21" s="2">
        <f>SUMIF($D$24:$D$108,$A$21,AJ$24:AJ$108)</f>
        <v>-7977421.6899999361</v>
      </c>
      <c r="AL21" s="2">
        <f>SUMIF($D$24:$D$108,$A$21,AL$24:AL$108)</f>
        <v>31.032800000000066</v>
      </c>
      <c r="AN21" s="2">
        <f>SUMIF($D$24:$D$108,$A$21,AN$24:AN$108)</f>
        <v>15.82060000000005</v>
      </c>
      <c r="AP21" s="2">
        <f>SUMIF($D$24:$D$108,$A$21,AP$24:AP$108)</f>
        <v>7933847.9609393599</v>
      </c>
      <c r="AQ21" s="2">
        <f>SUMIF($D$24:$D$108,$A$21,AQ$24:AQ$108)</f>
        <v>-255970.64093936066</v>
      </c>
    </row>
    <row r="22" spans="1:44">
      <c r="A22" s="5" t="s">
        <v>5</v>
      </c>
      <c r="E22" s="2">
        <f>E20+E21</f>
        <v>3320.0685000000003</v>
      </c>
      <c r="F22" s="2">
        <f>F20+F21</f>
        <v>1312.3500000000004</v>
      </c>
      <c r="G22" s="2">
        <f t="shared" ref="G22:M22" si="4">G20+G21</f>
        <v>1331.3559</v>
      </c>
      <c r="H22" s="2">
        <f>H20+H21</f>
        <v>307.40460000000002</v>
      </c>
      <c r="I22" s="2">
        <f t="shared" si="4"/>
        <v>42.095399999999998</v>
      </c>
      <c r="J22" s="2">
        <f t="shared" si="4"/>
        <v>88.955399999999997</v>
      </c>
      <c r="K22" s="2">
        <f t="shared" si="4"/>
        <v>60.585099999999997</v>
      </c>
      <c r="L22" s="2">
        <f t="shared" si="4"/>
        <v>84.642899999999997</v>
      </c>
      <c r="M22" s="2">
        <f t="shared" si="4"/>
        <v>117.00919999999998</v>
      </c>
      <c r="N22" s="2">
        <f>N20+N21</f>
        <v>676.36259999999993</v>
      </c>
      <c r="O22" s="2">
        <f>O20+O21</f>
        <v>99730806.089999884</v>
      </c>
      <c r="P22" s="2">
        <f t="shared" ref="P22:S22" si="5">P20+P21</f>
        <v>54736900.589999937</v>
      </c>
      <c r="Q22" s="2">
        <f t="shared" si="5"/>
        <v>28819954.419999972</v>
      </c>
      <c r="R22" s="2">
        <f t="shared" si="5"/>
        <v>9042608.7399999909</v>
      </c>
      <c r="S22" s="2">
        <f t="shared" si="5"/>
        <v>16173951.07999998</v>
      </c>
      <c r="U22" s="2">
        <f t="shared" ref="U22:AG22" si="6">U20+U21</f>
        <v>3305.9161000000004</v>
      </c>
      <c r="V22" s="2">
        <f t="shared" si="6"/>
        <v>1327.43</v>
      </c>
      <c r="W22" s="2">
        <f t="shared" si="6"/>
        <v>1304.4715000000001</v>
      </c>
      <c r="X22" s="2">
        <f t="shared" si="6"/>
        <v>285.45749999999998</v>
      </c>
      <c r="Y22" s="2">
        <f t="shared" si="6"/>
        <v>45.325400000000002</v>
      </c>
      <c r="Z22" s="2">
        <f t="shared" si="6"/>
        <v>86.168599999999998</v>
      </c>
      <c r="AA22" s="2">
        <f t="shared" si="6"/>
        <v>61.49</v>
      </c>
      <c r="AB22" s="2">
        <f t="shared" si="6"/>
        <v>86.445599999999999</v>
      </c>
      <c r="AC22" s="2">
        <f t="shared" si="6"/>
        <v>109.12750000000003</v>
      </c>
      <c r="AD22" s="2">
        <f t="shared" si="6"/>
        <v>674.0146000000002</v>
      </c>
      <c r="AE22" s="2">
        <f t="shared" si="6"/>
        <v>88572266.499999985</v>
      </c>
      <c r="AF22" s="2">
        <f t="shared" si="6"/>
        <v>51267285.060000002</v>
      </c>
      <c r="AG22" s="2">
        <f t="shared" si="6"/>
        <v>24135151.989999995</v>
      </c>
      <c r="AH22" s="2">
        <f>AH20+AH21</f>
        <v>655887.55000000028</v>
      </c>
      <c r="AI22" s="2">
        <f t="shared" ref="AI22:AL22" si="7">AI20+AI21</f>
        <v>13169829.450000003</v>
      </c>
      <c r="AJ22" s="2">
        <f t="shared" si="7"/>
        <v>-11158539.589999894</v>
      </c>
      <c r="AL22" s="2">
        <f t="shared" si="7"/>
        <v>-14.152399999999808</v>
      </c>
      <c r="AN22" s="2">
        <f t="shared" ref="AN22" si="8">AN20+AN21</f>
        <v>-2.3479999999998622</v>
      </c>
      <c r="AP22" s="2">
        <f t="shared" ref="AP22:AQ22" si="9">AP20+AP21</f>
        <v>13721468.682735212</v>
      </c>
      <c r="AQ22" s="2">
        <f t="shared" si="9"/>
        <v>-551639.23273521464</v>
      </c>
    </row>
    <row r="23" spans="1:44" s="16" customFormat="1" ht="46">
      <c r="A23" s="8" t="s">
        <v>6</v>
      </c>
      <c r="B23" s="8" t="s">
        <v>7</v>
      </c>
      <c r="C23" s="8" t="s">
        <v>7</v>
      </c>
      <c r="D23" s="9" t="s">
        <v>8</v>
      </c>
      <c r="E23" s="10" t="s">
        <v>9</v>
      </c>
      <c r="F23" s="11" t="s">
        <v>10</v>
      </c>
      <c r="G23" s="12" t="s">
        <v>11</v>
      </c>
      <c r="H23" s="13" t="s">
        <v>12</v>
      </c>
      <c r="I23" s="14" t="s">
        <v>13</v>
      </c>
      <c r="J23" s="14" t="s">
        <v>14</v>
      </c>
      <c r="K23" s="14" t="s">
        <v>15</v>
      </c>
      <c r="L23" s="14" t="s">
        <v>16</v>
      </c>
      <c r="M23" s="14" t="s">
        <v>17</v>
      </c>
      <c r="N23" s="15" t="s">
        <v>18</v>
      </c>
      <c r="O23" s="10" t="s">
        <v>19</v>
      </c>
      <c r="P23" s="11" t="s">
        <v>20</v>
      </c>
      <c r="Q23" s="12" t="s">
        <v>21</v>
      </c>
      <c r="R23" s="13" t="s">
        <v>22</v>
      </c>
      <c r="S23" s="15" t="s">
        <v>23</v>
      </c>
      <c r="U23" s="10" t="s">
        <v>24</v>
      </c>
      <c r="V23" s="11" t="s">
        <v>25</v>
      </c>
      <c r="W23" s="12" t="s">
        <v>26</v>
      </c>
      <c r="X23" s="13" t="s">
        <v>27</v>
      </c>
      <c r="Y23" s="14" t="s">
        <v>13</v>
      </c>
      <c r="Z23" s="14" t="s">
        <v>14</v>
      </c>
      <c r="AA23" s="14" t="s">
        <v>15</v>
      </c>
      <c r="AB23" s="14" t="s">
        <v>16</v>
      </c>
      <c r="AC23" s="14" t="s">
        <v>17</v>
      </c>
      <c r="AD23" s="15" t="s">
        <v>28</v>
      </c>
      <c r="AE23" s="17" t="s">
        <v>29</v>
      </c>
      <c r="AF23" s="11" t="s">
        <v>30</v>
      </c>
      <c r="AG23" s="12" t="s">
        <v>31</v>
      </c>
      <c r="AH23" s="13" t="s">
        <v>32</v>
      </c>
      <c r="AI23" s="15" t="s">
        <v>33</v>
      </c>
      <c r="AJ23" s="17" t="s">
        <v>34</v>
      </c>
      <c r="AK23" s="17" t="s">
        <v>35</v>
      </c>
      <c r="AL23" s="17" t="s">
        <v>36</v>
      </c>
      <c r="AM23" s="17" t="s">
        <v>37</v>
      </c>
      <c r="AN23" s="15" t="s">
        <v>38</v>
      </c>
      <c r="AO23" s="15" t="s">
        <v>39</v>
      </c>
      <c r="AP23" s="15" t="s">
        <v>40</v>
      </c>
      <c r="AQ23" s="15" t="s">
        <v>41</v>
      </c>
      <c r="AR23" s="15" t="s">
        <v>35</v>
      </c>
    </row>
    <row r="24" spans="1:44" ht="12" customHeight="1">
      <c r="A24" s="18" t="s">
        <v>42</v>
      </c>
      <c r="B24" s="19" t="s">
        <v>43</v>
      </c>
      <c r="C24" s="18" t="s">
        <v>44</v>
      </c>
      <c r="D24" s="20" t="s">
        <v>4</v>
      </c>
      <c r="E24" s="21">
        <f>SUM(F24:M24)</f>
        <v>27.18</v>
      </c>
      <c r="F24" s="21">
        <v>12</v>
      </c>
      <c r="G24" s="21">
        <v>9.8699999999999992</v>
      </c>
      <c r="H24" s="21">
        <v>0</v>
      </c>
      <c r="I24" s="21">
        <v>2.5299999999999998</v>
      </c>
      <c r="J24" s="21">
        <v>0</v>
      </c>
      <c r="K24" s="21">
        <v>0.34</v>
      </c>
      <c r="L24" s="21">
        <v>0.92</v>
      </c>
      <c r="M24" s="21">
        <v>1.52</v>
      </c>
      <c r="N24" s="21">
        <f>E24-F24-G24</f>
        <v>5.3100000000000005</v>
      </c>
      <c r="O24" s="22">
        <f>IFERROR(VLOOKUP(C24,'[8]17-18 Summary'!F:O,9,0),0)</f>
        <v>781476.37999999849</v>
      </c>
      <c r="P24" s="22">
        <f>IFERROR(VLOOKUP(C24,'[8]17-18 Summary'!F:O,2,0),0)</f>
        <v>460792.66999999888</v>
      </c>
      <c r="Q24" s="22">
        <f>IFERROR(VLOOKUP(C24,'[8]17-18 Summary'!F:O,3,0),0)</f>
        <v>217031.46999999991</v>
      </c>
      <c r="R24" s="22">
        <f>IFERROR(VLOOKUP(C24,'[8]17-18 Summary'!F:O,4,0),0)</f>
        <v>63101.70999999989</v>
      </c>
      <c r="S24" s="22">
        <f>MAX(O24-P24-Q24,0)</f>
        <v>103652.2399999997</v>
      </c>
      <c r="T24" s="23"/>
      <c r="U24" s="21">
        <f t="shared" ref="U24:U65" si="10">SUM(V24:AC24)</f>
        <v>30.390000000000004</v>
      </c>
      <c r="V24" s="21">
        <v>16.600000000000001</v>
      </c>
      <c r="W24" s="21">
        <v>9.06</v>
      </c>
      <c r="X24" s="21">
        <v>0</v>
      </c>
      <c r="Y24" s="21">
        <v>1.65</v>
      </c>
      <c r="Z24" s="21">
        <v>0</v>
      </c>
      <c r="AA24" s="21">
        <v>0.34</v>
      </c>
      <c r="AB24" s="21">
        <v>0.92</v>
      </c>
      <c r="AC24" s="21">
        <v>1.82</v>
      </c>
      <c r="AD24" s="21">
        <f>U24-V24-W24</f>
        <v>4.7300000000000022</v>
      </c>
      <c r="AE24" s="22">
        <v>803643.76000000013</v>
      </c>
      <c r="AF24" s="24">
        <v>494045.94</v>
      </c>
      <c r="AG24" s="22">
        <v>198460.01000000004</v>
      </c>
      <c r="AH24" s="22">
        <v>0</v>
      </c>
      <c r="AI24" s="25">
        <f>AE24-AF24-AG24</f>
        <v>111137.81000000008</v>
      </c>
      <c r="AJ24" s="24">
        <f t="shared" ref="AJ24:AJ69" si="11">AE24-O24</f>
        <v>22167.380000001634</v>
      </c>
      <c r="AK24" s="26">
        <f>IFERROR(AJ24/O24,0)</f>
        <v>2.8366026878511256E-2</v>
      </c>
      <c r="AL24" s="27">
        <f t="shared" ref="AL24:AL69" si="12">U24-E24</f>
        <v>3.2100000000000044</v>
      </c>
      <c r="AM24" s="26">
        <f t="shared" ref="AM24:AM87" si="13">IFERROR(AL24/E24,0)</f>
        <v>0.11810154525386329</v>
      </c>
      <c r="AN24" s="27">
        <f t="shared" ref="AN24:AN69" si="14">AD24-N24</f>
        <v>-0.57999999999999829</v>
      </c>
      <c r="AO24" s="26">
        <f t="shared" ref="AO24:AO69" si="15">IFERROR(AN24/N24,0)</f>
        <v>-0.10922787193973602</v>
      </c>
      <c r="AP24" s="22">
        <f t="shared" ref="AP24:AP69" si="16">IFERROR(S24/N24*AD24,0)</f>
        <v>92330.526403012947</v>
      </c>
      <c r="AQ24" s="22">
        <f t="shared" ref="AQ24:AQ69" si="17">AI24-AP24</f>
        <v>18807.283596987138</v>
      </c>
      <c r="AR24" s="26">
        <f>IFERROR(AQ24/AP24,0)</f>
        <v>0.20369518435208894</v>
      </c>
    </row>
    <row r="25" spans="1:44">
      <c r="A25" s="18" t="s">
        <v>45</v>
      </c>
      <c r="B25" s="19" t="s">
        <v>46</v>
      </c>
      <c r="C25" s="18" t="s">
        <v>47</v>
      </c>
      <c r="D25" s="20" t="s">
        <v>4</v>
      </c>
      <c r="E25" s="21">
        <f t="shared" ref="E25:E63" si="18">SUM(F25:M25)</f>
        <v>21.630000000000003</v>
      </c>
      <c r="F25" s="21">
        <v>9.6999999999999993</v>
      </c>
      <c r="G25" s="21">
        <v>5.8</v>
      </c>
      <c r="H25" s="21">
        <v>3.2</v>
      </c>
      <c r="I25" s="21">
        <v>0</v>
      </c>
      <c r="J25" s="21">
        <v>0.42</v>
      </c>
      <c r="K25" s="21">
        <v>0</v>
      </c>
      <c r="L25" s="21">
        <v>0.51</v>
      </c>
      <c r="M25" s="21">
        <v>2</v>
      </c>
      <c r="N25" s="21">
        <f t="shared" ref="N25:N88" si="19">E25-F25-G25</f>
        <v>6.1300000000000034</v>
      </c>
      <c r="O25" s="22">
        <f>IFERROR(VLOOKUP(C25,'[8]17-18 Summary'!F:O,9,0),0)</f>
        <v>664997.17999999959</v>
      </c>
      <c r="P25" s="22">
        <f>IFERROR(VLOOKUP(C25,'[8]17-18 Summary'!F:O,2,0),0)</f>
        <v>311803.97999999992</v>
      </c>
      <c r="Q25" s="22">
        <f>IFERROR(VLOOKUP(C25,'[8]17-18 Summary'!F:O,3,0),0)</f>
        <v>244372.34999999998</v>
      </c>
      <c r="R25" s="22">
        <f>IFERROR(VLOOKUP(C25,'[8]17-18 Summary'!F:O,4,0),0)</f>
        <v>66960.549999999901</v>
      </c>
      <c r="S25" s="22">
        <f t="shared" ref="S25:S88" si="20">MAX(O25-P25-Q25,0)</f>
        <v>108820.84999999969</v>
      </c>
      <c r="T25" s="23"/>
      <c r="U25" s="21">
        <f t="shared" si="10"/>
        <v>18.900000000000002</v>
      </c>
      <c r="V25" s="21">
        <v>7.7</v>
      </c>
      <c r="W25" s="21">
        <v>5.3</v>
      </c>
      <c r="X25" s="21">
        <v>3.5</v>
      </c>
      <c r="Y25" s="21">
        <v>0</v>
      </c>
      <c r="Z25" s="21">
        <v>0.6</v>
      </c>
      <c r="AA25" s="21">
        <v>0</v>
      </c>
      <c r="AB25" s="21">
        <v>0.5</v>
      </c>
      <c r="AC25" s="21">
        <v>1.3</v>
      </c>
      <c r="AD25" s="21">
        <f t="shared" ref="AD25:AD88" si="21">U25-V25-W25</f>
        <v>5.900000000000003</v>
      </c>
      <c r="AE25" s="22">
        <v>594722.47999999986</v>
      </c>
      <c r="AF25" s="24">
        <v>329012.67</v>
      </c>
      <c r="AG25" s="22">
        <v>183988.67999999993</v>
      </c>
      <c r="AH25" s="22">
        <v>0</v>
      </c>
      <c r="AI25" s="24">
        <f t="shared" ref="AI25:AI88" si="22">AE25-AF25-AG25</f>
        <v>81721.129999999946</v>
      </c>
      <c r="AJ25" s="24">
        <f t="shared" si="11"/>
        <v>-70274.699999999721</v>
      </c>
      <c r="AK25" s="26">
        <f t="shared" ref="AK25:AK88" si="23">IFERROR(AJ25/O25,0)</f>
        <v>-0.10567668873422856</v>
      </c>
      <c r="AL25" s="27">
        <f t="shared" si="12"/>
        <v>-2.7300000000000004</v>
      </c>
      <c r="AM25" s="26">
        <f t="shared" si="13"/>
        <v>-0.12621359223300971</v>
      </c>
      <c r="AN25" s="27">
        <f t="shared" si="14"/>
        <v>-0.23000000000000043</v>
      </c>
      <c r="AO25" s="26">
        <f t="shared" si="15"/>
        <v>-3.7520391517128923E-2</v>
      </c>
      <c r="AP25" s="22">
        <f t="shared" si="16"/>
        <v>104737.84910277293</v>
      </c>
      <c r="AQ25" s="22">
        <f t="shared" si="17"/>
        <v>-23016.719102772986</v>
      </c>
      <c r="AR25" s="26">
        <f t="shared" ref="AR25:AR88" si="24">IFERROR(AQ25/AP25,0)</f>
        <v>-0.21975550672410762</v>
      </c>
    </row>
    <row r="26" spans="1:44">
      <c r="A26" s="18" t="s">
        <v>48</v>
      </c>
      <c r="B26" s="19" t="s">
        <v>49</v>
      </c>
      <c r="C26" s="18" t="s">
        <v>50</v>
      </c>
      <c r="D26" s="20" t="s">
        <v>4</v>
      </c>
      <c r="E26" s="21">
        <f t="shared" si="18"/>
        <v>30.01</v>
      </c>
      <c r="F26" s="21">
        <v>11.6</v>
      </c>
      <c r="G26" s="21">
        <v>13.47</v>
      </c>
      <c r="H26" s="21">
        <v>2.36</v>
      </c>
      <c r="I26" s="21">
        <v>0</v>
      </c>
      <c r="J26" s="21">
        <v>0.22</v>
      </c>
      <c r="K26" s="21">
        <v>0.43</v>
      </c>
      <c r="L26" s="21">
        <v>0.67</v>
      </c>
      <c r="M26" s="21">
        <v>1.26</v>
      </c>
      <c r="N26" s="21">
        <f t="shared" si="19"/>
        <v>4.9400000000000031</v>
      </c>
      <c r="O26" s="22">
        <f>IFERROR(VLOOKUP(C26,'[8]17-18 Summary'!F:O,9,0),0)</f>
        <v>737466.47999999777</v>
      </c>
      <c r="P26" s="22">
        <f>IFERROR(VLOOKUP(C26,'[8]17-18 Summary'!F:O,2,0),0)</f>
        <v>395552.8199999989</v>
      </c>
      <c r="Q26" s="22">
        <f>IFERROR(VLOOKUP(C26,'[8]17-18 Summary'!F:O,3,0),0)</f>
        <v>237080.889999999</v>
      </c>
      <c r="R26" s="22">
        <f>IFERROR(VLOOKUP(C26,'[8]17-18 Summary'!F:O,4,0),0)</f>
        <v>49147.339999999902</v>
      </c>
      <c r="S26" s="22">
        <f t="shared" si="20"/>
        <v>104832.76999999987</v>
      </c>
      <c r="T26" s="23"/>
      <c r="U26" s="21">
        <f t="shared" si="10"/>
        <v>28.970000000000002</v>
      </c>
      <c r="V26" s="21">
        <v>11.5</v>
      </c>
      <c r="W26" s="21">
        <v>12.89</v>
      </c>
      <c r="X26" s="21">
        <v>2.09</v>
      </c>
      <c r="Y26" s="21">
        <v>0</v>
      </c>
      <c r="Z26" s="21">
        <v>0.22</v>
      </c>
      <c r="AA26" s="21">
        <v>0.34</v>
      </c>
      <c r="AB26" s="21">
        <v>0.67</v>
      </c>
      <c r="AC26" s="21">
        <v>1.26</v>
      </c>
      <c r="AD26" s="21">
        <f t="shared" si="21"/>
        <v>4.5800000000000018</v>
      </c>
      <c r="AE26" s="22">
        <v>687942.37</v>
      </c>
      <c r="AF26" s="24">
        <v>406588.41999999993</v>
      </c>
      <c r="AG26" s="22">
        <v>201482.06</v>
      </c>
      <c r="AH26" s="22">
        <v>0</v>
      </c>
      <c r="AI26" s="24">
        <f t="shared" si="22"/>
        <v>79871.890000000072</v>
      </c>
      <c r="AJ26" s="24">
        <f t="shared" si="11"/>
        <v>-49524.109999997774</v>
      </c>
      <c r="AK26" s="26">
        <f t="shared" si="23"/>
        <v>-6.7154387817054309E-2</v>
      </c>
      <c r="AL26" s="27">
        <f t="shared" si="12"/>
        <v>-1.0399999999999991</v>
      </c>
      <c r="AM26" s="26">
        <f t="shared" si="13"/>
        <v>-3.465511496167941E-2</v>
      </c>
      <c r="AN26" s="27">
        <f t="shared" si="14"/>
        <v>-0.36000000000000121</v>
      </c>
      <c r="AO26" s="26">
        <f t="shared" si="15"/>
        <v>-7.2874493927125708E-2</v>
      </c>
      <c r="AP26" s="22">
        <f t="shared" si="16"/>
        <v>97193.134939271113</v>
      </c>
      <c r="AQ26" s="22">
        <f t="shared" si="17"/>
        <v>-17321.24493927104</v>
      </c>
      <c r="AR26" s="26">
        <f t="shared" si="24"/>
        <v>-0.17821469541129445</v>
      </c>
    </row>
    <row r="27" spans="1:44">
      <c r="A27" s="18" t="s">
        <v>51</v>
      </c>
      <c r="B27" s="19" t="s">
        <v>52</v>
      </c>
      <c r="C27" s="18" t="s">
        <v>53</v>
      </c>
      <c r="D27" s="20" t="s">
        <v>4</v>
      </c>
      <c r="E27" s="21">
        <f t="shared" si="18"/>
        <v>44.153800000000004</v>
      </c>
      <c r="F27" s="21">
        <v>15.54</v>
      </c>
      <c r="G27" s="21">
        <v>21.377600000000001</v>
      </c>
      <c r="H27" s="21">
        <v>3.5200999999999998</v>
      </c>
      <c r="I27" s="21">
        <v>0</v>
      </c>
      <c r="J27" s="21">
        <v>0.94589999999999996</v>
      </c>
      <c r="K27" s="21">
        <v>0</v>
      </c>
      <c r="L27" s="21">
        <v>1</v>
      </c>
      <c r="M27" s="21">
        <v>1.7702</v>
      </c>
      <c r="N27" s="21">
        <f t="shared" si="19"/>
        <v>7.2362000000000037</v>
      </c>
      <c r="O27" s="22">
        <f>IFERROR(VLOOKUP(C27,'[8]17-18 Summary'!F:O,9,0),0)</f>
        <v>681892.60999999871</v>
      </c>
      <c r="P27" s="22">
        <f>IFERROR(VLOOKUP(C27,'[8]17-18 Summary'!F:O,2,0),0)</f>
        <v>373771.91999999888</v>
      </c>
      <c r="Q27" s="22">
        <f>IFERROR(VLOOKUP(C27,'[8]17-18 Summary'!F:O,3,0),0)</f>
        <v>217176.82</v>
      </c>
      <c r="R27" s="22">
        <f>IFERROR(VLOOKUP(C27,'[8]17-18 Summary'!F:O,4,0),0)</f>
        <v>39217.299999999981</v>
      </c>
      <c r="S27" s="22">
        <f t="shared" si="20"/>
        <v>90943.869999999821</v>
      </c>
      <c r="T27" s="23"/>
      <c r="U27" s="21">
        <f t="shared" si="10"/>
        <v>39.925800000000002</v>
      </c>
      <c r="V27" s="21">
        <v>14.8</v>
      </c>
      <c r="W27" s="21">
        <v>17.125800000000002</v>
      </c>
      <c r="X27" s="21">
        <v>4.5472000000000001</v>
      </c>
      <c r="Y27" s="21">
        <v>0</v>
      </c>
      <c r="Z27" s="21">
        <v>0.94589999999999996</v>
      </c>
      <c r="AA27" s="21">
        <v>0</v>
      </c>
      <c r="AB27" s="21">
        <v>1</v>
      </c>
      <c r="AC27" s="21">
        <v>1.5068999999999999</v>
      </c>
      <c r="AD27" s="21">
        <f t="shared" si="21"/>
        <v>8</v>
      </c>
      <c r="AE27" s="22">
        <v>757455.85000000009</v>
      </c>
      <c r="AF27" s="24">
        <v>422985.64</v>
      </c>
      <c r="AG27" s="22">
        <v>232116.33999999997</v>
      </c>
      <c r="AH27" s="22">
        <v>0</v>
      </c>
      <c r="AI27" s="25">
        <f t="shared" si="22"/>
        <v>102353.87000000011</v>
      </c>
      <c r="AJ27" s="24">
        <f t="shared" si="11"/>
        <v>75563.240000001388</v>
      </c>
      <c r="AK27" s="26">
        <f t="shared" si="23"/>
        <v>0.11081398873057377</v>
      </c>
      <c r="AL27" s="27">
        <f t="shared" si="12"/>
        <v>-4.2280000000000015</v>
      </c>
      <c r="AM27" s="26">
        <f t="shared" si="13"/>
        <v>-9.5756197654562031E-2</v>
      </c>
      <c r="AN27" s="27">
        <f t="shared" si="14"/>
        <v>0.76379999999999626</v>
      </c>
      <c r="AO27" s="26">
        <f t="shared" si="15"/>
        <v>0.10555263812498215</v>
      </c>
      <c r="AP27" s="22">
        <f t="shared" si="16"/>
        <v>100543.23539979522</v>
      </c>
      <c r="AQ27" s="22">
        <f t="shared" si="17"/>
        <v>1810.6346002048958</v>
      </c>
      <c r="AR27" s="26">
        <f t="shared" si="24"/>
        <v>1.8008517360767005E-2</v>
      </c>
    </row>
    <row r="28" spans="1:44">
      <c r="A28" s="18" t="s">
        <v>54</v>
      </c>
      <c r="B28" s="19" t="s">
        <v>55</v>
      </c>
      <c r="C28" s="18" t="s">
        <v>56</v>
      </c>
      <c r="D28" s="20" t="s">
        <v>4</v>
      </c>
      <c r="E28" s="21">
        <f t="shared" si="18"/>
        <v>13.780000000000001</v>
      </c>
      <c r="F28" s="21">
        <v>6.8</v>
      </c>
      <c r="G28" s="21">
        <v>4.29</v>
      </c>
      <c r="H28" s="21">
        <v>1</v>
      </c>
      <c r="I28" s="21">
        <v>0</v>
      </c>
      <c r="J28" s="21">
        <v>0.47</v>
      </c>
      <c r="K28" s="21">
        <v>0</v>
      </c>
      <c r="L28" s="21">
        <v>0.41</v>
      </c>
      <c r="M28" s="21">
        <v>0.81</v>
      </c>
      <c r="N28" s="21">
        <f t="shared" si="19"/>
        <v>2.6900000000000013</v>
      </c>
      <c r="O28" s="22">
        <f>IFERROR(VLOOKUP(C28,'[8]17-18 Summary'!F:O,9,0),0)</f>
        <v>361391.18000000005</v>
      </c>
      <c r="P28" s="22">
        <f>IFERROR(VLOOKUP(C28,'[8]17-18 Summary'!F:O,2,0),0)</f>
        <v>228658.05</v>
      </c>
      <c r="Q28" s="22">
        <f>IFERROR(VLOOKUP(C28,'[8]17-18 Summary'!F:O,3,0),0)</f>
        <v>77056.47</v>
      </c>
      <c r="R28" s="22">
        <f>IFERROR(VLOOKUP(C28,'[8]17-18 Summary'!F:O,4,0),0)</f>
        <v>34254.410000000003</v>
      </c>
      <c r="S28" s="22">
        <f t="shared" si="20"/>
        <v>55676.660000000062</v>
      </c>
      <c r="T28" s="23"/>
      <c r="U28" s="21">
        <f t="shared" si="10"/>
        <v>14.190000000000001</v>
      </c>
      <c r="V28" s="21">
        <v>5.4</v>
      </c>
      <c r="W28" s="21">
        <v>5.5</v>
      </c>
      <c r="X28" s="21">
        <v>1</v>
      </c>
      <c r="Y28" s="21">
        <v>0</v>
      </c>
      <c r="Z28" s="21">
        <v>0.88</v>
      </c>
      <c r="AA28" s="21">
        <v>0</v>
      </c>
      <c r="AB28" s="21">
        <v>0.43</v>
      </c>
      <c r="AC28" s="21">
        <v>0.98</v>
      </c>
      <c r="AD28" s="21">
        <f t="shared" si="21"/>
        <v>3.2900000000000009</v>
      </c>
      <c r="AE28" s="22">
        <v>348272.3</v>
      </c>
      <c r="AF28" s="24">
        <v>211468.62</v>
      </c>
      <c r="AG28" s="22">
        <v>61658.09</v>
      </c>
      <c r="AH28" s="22">
        <v>0</v>
      </c>
      <c r="AI28" s="24">
        <f t="shared" si="22"/>
        <v>75145.59</v>
      </c>
      <c r="AJ28" s="24">
        <f t="shared" si="11"/>
        <v>-13118.880000000063</v>
      </c>
      <c r="AK28" s="26">
        <f t="shared" si="23"/>
        <v>-3.6301051951517081E-2</v>
      </c>
      <c r="AL28" s="27">
        <f t="shared" si="12"/>
        <v>0.41000000000000014</v>
      </c>
      <c r="AM28" s="26">
        <f t="shared" si="13"/>
        <v>2.9753265602322214E-2</v>
      </c>
      <c r="AN28" s="27">
        <f t="shared" si="14"/>
        <v>0.59999999999999964</v>
      </c>
      <c r="AO28" s="26">
        <f t="shared" si="15"/>
        <v>0.22304832713754624</v>
      </c>
      <c r="AP28" s="22">
        <f t="shared" si="16"/>
        <v>68095.245873606007</v>
      </c>
      <c r="AQ28" s="22">
        <f t="shared" si="17"/>
        <v>7050.3441263939894</v>
      </c>
      <c r="AR28" s="26">
        <f t="shared" si="24"/>
        <v>0.10353651030911001</v>
      </c>
    </row>
    <row r="29" spans="1:44">
      <c r="A29" s="18" t="s">
        <v>57</v>
      </c>
      <c r="B29" s="19" t="s">
        <v>57</v>
      </c>
      <c r="C29" s="18" t="s">
        <v>58</v>
      </c>
      <c r="D29" s="20" t="s">
        <v>4</v>
      </c>
      <c r="E29" s="21">
        <f t="shared" si="18"/>
        <v>38.31</v>
      </c>
      <c r="F29" s="21">
        <v>20.079999999999998</v>
      </c>
      <c r="G29" s="21">
        <v>14.54</v>
      </c>
      <c r="H29" s="21">
        <v>2.27</v>
      </c>
      <c r="I29" s="21">
        <v>0</v>
      </c>
      <c r="J29" s="21">
        <v>0</v>
      </c>
      <c r="K29" s="21">
        <v>0</v>
      </c>
      <c r="L29" s="21">
        <v>0.81</v>
      </c>
      <c r="M29" s="21">
        <v>0.61</v>
      </c>
      <c r="N29" s="21">
        <f t="shared" si="19"/>
        <v>3.6900000000000048</v>
      </c>
      <c r="O29" s="22">
        <f>IFERROR(VLOOKUP(C29,'[8]17-18 Summary'!F:O,9,0),0)</f>
        <v>947235.95999999763</v>
      </c>
      <c r="P29" s="22">
        <f>IFERROR(VLOOKUP(C29,'[8]17-18 Summary'!F:O,2,0),0)</f>
        <v>598393.80999999889</v>
      </c>
      <c r="Q29" s="22">
        <f>IFERROR(VLOOKUP(C29,'[8]17-18 Summary'!F:O,3,0),0)</f>
        <v>285431.0699999989</v>
      </c>
      <c r="R29" s="22">
        <f>IFERROR(VLOOKUP(C29,'[8]17-18 Summary'!F:O,4,0),0)</f>
        <v>27134.74</v>
      </c>
      <c r="S29" s="22">
        <f t="shared" si="20"/>
        <v>63411.079999999842</v>
      </c>
      <c r="T29" s="23"/>
      <c r="U29" s="21">
        <f t="shared" si="10"/>
        <v>37.25</v>
      </c>
      <c r="V29" s="21">
        <v>18.32</v>
      </c>
      <c r="W29" s="21">
        <v>14.87</v>
      </c>
      <c r="X29" s="21">
        <v>2.79</v>
      </c>
      <c r="Y29" s="21">
        <v>0</v>
      </c>
      <c r="Z29" s="21">
        <v>0</v>
      </c>
      <c r="AA29" s="21">
        <v>0</v>
      </c>
      <c r="AB29" s="21">
        <v>1.27</v>
      </c>
      <c r="AC29" s="21">
        <v>0</v>
      </c>
      <c r="AD29" s="21">
        <f t="shared" si="21"/>
        <v>4.0600000000000005</v>
      </c>
      <c r="AE29" s="22">
        <v>942479.82000000018</v>
      </c>
      <c r="AF29" s="24">
        <v>652417.82000000007</v>
      </c>
      <c r="AG29" s="22">
        <v>204984.86000000002</v>
      </c>
      <c r="AH29" s="22">
        <v>0</v>
      </c>
      <c r="AI29" s="24">
        <f t="shared" si="22"/>
        <v>85077.140000000101</v>
      </c>
      <c r="AJ29" s="24">
        <f t="shared" si="11"/>
        <v>-4756.1399999974528</v>
      </c>
      <c r="AK29" s="26">
        <f t="shared" si="23"/>
        <v>-5.0210720462908363E-3</v>
      </c>
      <c r="AL29" s="27">
        <f t="shared" si="12"/>
        <v>-1.0600000000000023</v>
      </c>
      <c r="AM29" s="26">
        <f t="shared" si="13"/>
        <v>-2.7669015922735636E-2</v>
      </c>
      <c r="AN29" s="27">
        <f t="shared" si="14"/>
        <v>0.36999999999999567</v>
      </c>
      <c r="AO29" s="26">
        <f t="shared" si="15"/>
        <v>0.1002710027100258</v>
      </c>
      <c r="AP29" s="22">
        <f t="shared" si="16"/>
        <v>69769.372574525492</v>
      </c>
      <c r="AQ29" s="22">
        <f t="shared" si="17"/>
        <v>15307.767425474609</v>
      </c>
      <c r="AR29" s="26">
        <f t="shared" si="24"/>
        <v>0.21940526137200567</v>
      </c>
    </row>
    <row r="30" spans="1:44">
      <c r="A30" s="18" t="s">
        <v>59</v>
      </c>
      <c r="B30" s="19" t="s">
        <v>59</v>
      </c>
      <c r="C30" s="18" t="s">
        <v>60</v>
      </c>
      <c r="D30" s="20" t="s">
        <v>4</v>
      </c>
      <c r="E30" s="21">
        <f t="shared" si="18"/>
        <v>106.86</v>
      </c>
      <c r="F30" s="21">
        <v>55.84</v>
      </c>
      <c r="G30" s="21">
        <v>33.07</v>
      </c>
      <c r="H30" s="21">
        <v>12.91</v>
      </c>
      <c r="I30" s="21">
        <v>0</v>
      </c>
      <c r="J30" s="21">
        <v>0</v>
      </c>
      <c r="K30" s="21">
        <v>0</v>
      </c>
      <c r="L30" s="21">
        <v>2</v>
      </c>
      <c r="M30" s="21">
        <v>3.04</v>
      </c>
      <c r="N30" s="21">
        <f t="shared" si="19"/>
        <v>17.949999999999996</v>
      </c>
      <c r="O30" s="22">
        <f>IFERROR(VLOOKUP(C30,'[8]17-18 Summary'!F:O,9,0),0)</f>
        <v>2770537.6499999966</v>
      </c>
      <c r="P30" s="22">
        <f>IFERROR(VLOOKUP(C30,'[8]17-18 Summary'!F:O,2,0),0)</f>
        <v>1763413.4999999991</v>
      </c>
      <c r="Q30" s="22">
        <f>IFERROR(VLOOKUP(C30,'[8]17-18 Summary'!F:O,3,0),0)</f>
        <v>666395.87999999884</v>
      </c>
      <c r="R30" s="22">
        <f>IFERROR(VLOOKUP(C30,'[8]17-18 Summary'!F:O,4,0),0)</f>
        <v>157495.27999999901</v>
      </c>
      <c r="S30" s="22">
        <f t="shared" si="20"/>
        <v>340728.26999999874</v>
      </c>
      <c r="T30" s="23"/>
      <c r="U30" s="21">
        <f t="shared" si="10"/>
        <v>108.94</v>
      </c>
      <c r="V30" s="21">
        <v>56.2</v>
      </c>
      <c r="W30" s="21">
        <v>36.770000000000003</v>
      </c>
      <c r="X30" s="21">
        <v>11.34</v>
      </c>
      <c r="Y30" s="21">
        <v>0</v>
      </c>
      <c r="Z30" s="21">
        <v>0</v>
      </c>
      <c r="AA30" s="21">
        <v>0</v>
      </c>
      <c r="AB30" s="21">
        <v>2</v>
      </c>
      <c r="AC30" s="21">
        <v>2.63</v>
      </c>
      <c r="AD30" s="21">
        <f t="shared" si="21"/>
        <v>15.969999999999992</v>
      </c>
      <c r="AE30" s="22">
        <v>2923290.0100000002</v>
      </c>
      <c r="AF30" s="24">
        <v>1950254.62</v>
      </c>
      <c r="AG30" s="22">
        <v>636039.78</v>
      </c>
      <c r="AH30" s="22">
        <v>0</v>
      </c>
      <c r="AI30" s="25">
        <f t="shared" si="22"/>
        <v>336995.6100000001</v>
      </c>
      <c r="AJ30" s="24">
        <f t="shared" si="11"/>
        <v>152752.36000000359</v>
      </c>
      <c r="AK30" s="26">
        <f t="shared" si="23"/>
        <v>5.5134554839925666E-2</v>
      </c>
      <c r="AL30" s="27">
        <f t="shared" si="12"/>
        <v>2.0799999999999983</v>
      </c>
      <c r="AM30" s="26">
        <f t="shared" si="13"/>
        <v>1.9464720194647185E-2</v>
      </c>
      <c r="AN30" s="27">
        <f t="shared" si="14"/>
        <v>-1.980000000000004</v>
      </c>
      <c r="AO30" s="26">
        <f t="shared" si="15"/>
        <v>-0.11030640668523702</v>
      </c>
      <c r="AP30" s="22">
        <f t="shared" si="16"/>
        <v>303143.75888022163</v>
      </c>
      <c r="AQ30" s="28">
        <f t="shared" si="17"/>
        <v>33851.851119778468</v>
      </c>
      <c r="AR30" s="26">
        <f t="shared" si="24"/>
        <v>0.11166929922893129</v>
      </c>
    </row>
    <row r="31" spans="1:44">
      <c r="A31" s="18" t="s">
        <v>61</v>
      </c>
      <c r="B31" s="19" t="s">
        <v>62</v>
      </c>
      <c r="C31" s="18" t="s">
        <v>63</v>
      </c>
      <c r="D31" s="20" t="s">
        <v>4</v>
      </c>
      <c r="E31" s="21">
        <f t="shared" si="18"/>
        <v>44.83</v>
      </c>
      <c r="F31" s="21">
        <v>23.6</v>
      </c>
      <c r="G31" s="21">
        <v>10.72</v>
      </c>
      <c r="H31" s="21">
        <v>2.81</v>
      </c>
      <c r="I31" s="21">
        <v>0</v>
      </c>
      <c r="J31" s="21">
        <v>2.2599999999999998</v>
      </c>
      <c r="K31" s="21">
        <v>0.78</v>
      </c>
      <c r="L31" s="21">
        <v>1</v>
      </c>
      <c r="M31" s="21">
        <v>3.66</v>
      </c>
      <c r="N31" s="21">
        <f t="shared" si="19"/>
        <v>10.509999999999996</v>
      </c>
      <c r="O31" s="22">
        <f>IFERROR(VLOOKUP(C31,'[8]17-18 Summary'!F:O,9,0),0)</f>
        <v>1371306.5099999993</v>
      </c>
      <c r="P31" s="22">
        <f>IFERROR(VLOOKUP(C31,'[8]17-18 Summary'!F:O,2,0),0)</f>
        <v>892195.80999999982</v>
      </c>
      <c r="Q31" s="22">
        <f>IFERROR(VLOOKUP(C31,'[8]17-18 Summary'!F:O,3,0),0)</f>
        <v>283754.18</v>
      </c>
      <c r="R31" s="22">
        <f>IFERROR(VLOOKUP(C31,'[8]17-18 Summary'!F:O,4,0),0)</f>
        <v>70836.239999999903</v>
      </c>
      <c r="S31" s="22">
        <f t="shared" si="20"/>
        <v>195356.51999999949</v>
      </c>
      <c r="T31" s="23"/>
      <c r="U31" s="21">
        <f t="shared" si="10"/>
        <v>50.910000000000004</v>
      </c>
      <c r="V31" s="21">
        <v>23.68</v>
      </c>
      <c r="W31" s="21">
        <v>15.8</v>
      </c>
      <c r="X31" s="21">
        <v>4.3600000000000003</v>
      </c>
      <c r="Y31" s="21">
        <v>0</v>
      </c>
      <c r="Z31" s="21">
        <v>2.33</v>
      </c>
      <c r="AA31" s="21">
        <v>0.77</v>
      </c>
      <c r="AB31" s="21">
        <v>1</v>
      </c>
      <c r="AC31" s="21">
        <v>2.97</v>
      </c>
      <c r="AD31" s="21">
        <f t="shared" si="21"/>
        <v>11.430000000000003</v>
      </c>
      <c r="AE31" s="22">
        <v>1440703.71</v>
      </c>
      <c r="AF31" s="24">
        <v>959877.09</v>
      </c>
      <c r="AG31" s="22">
        <v>269613.56</v>
      </c>
      <c r="AH31" s="22">
        <v>0</v>
      </c>
      <c r="AI31" s="25">
        <f t="shared" si="22"/>
        <v>211213.06</v>
      </c>
      <c r="AJ31" s="24">
        <f t="shared" si="11"/>
        <v>69397.200000000652</v>
      </c>
      <c r="AK31" s="26">
        <f t="shared" si="23"/>
        <v>5.0606629148140403E-2</v>
      </c>
      <c r="AL31" s="27">
        <f t="shared" si="12"/>
        <v>6.0800000000000054</v>
      </c>
      <c r="AM31" s="26">
        <f t="shared" si="13"/>
        <v>0.13562346642873088</v>
      </c>
      <c r="AN31" s="27">
        <f t="shared" si="14"/>
        <v>0.92000000000000703</v>
      </c>
      <c r="AO31" s="26">
        <f t="shared" si="15"/>
        <v>8.7535680304472632E-2</v>
      </c>
      <c r="AP31" s="22">
        <f t="shared" si="16"/>
        <v>212457.18588011377</v>
      </c>
      <c r="AQ31" s="22">
        <f t="shared" si="17"/>
        <v>-1244.1258801137737</v>
      </c>
      <c r="AR31" s="26">
        <f t="shared" si="24"/>
        <v>-5.8558898582786196E-3</v>
      </c>
    </row>
    <row r="32" spans="1:44">
      <c r="A32" s="18" t="s">
        <v>64</v>
      </c>
      <c r="B32" s="19" t="s">
        <v>65</v>
      </c>
      <c r="C32" s="18" t="s">
        <v>66</v>
      </c>
      <c r="D32" s="20" t="s">
        <v>4</v>
      </c>
      <c r="E32" s="21">
        <f t="shared" si="18"/>
        <v>19.709999999999997</v>
      </c>
      <c r="F32" s="21">
        <v>5.8</v>
      </c>
      <c r="G32" s="21">
        <v>10.199999999999999</v>
      </c>
      <c r="H32" s="21">
        <v>1.7</v>
      </c>
      <c r="I32" s="21">
        <v>0</v>
      </c>
      <c r="J32" s="21">
        <v>0.74</v>
      </c>
      <c r="K32" s="21">
        <v>0</v>
      </c>
      <c r="L32" s="21">
        <v>0.59</v>
      </c>
      <c r="M32" s="21">
        <v>0.68</v>
      </c>
      <c r="N32" s="21">
        <f t="shared" si="19"/>
        <v>3.7099999999999973</v>
      </c>
      <c r="O32" s="22">
        <f>IFERROR(VLOOKUP(C32,'[8]17-18 Summary'!F:O,9,0),0)</f>
        <v>503732.71999999782</v>
      </c>
      <c r="P32" s="22">
        <f>IFERROR(VLOOKUP(C32,'[8]17-18 Summary'!F:O,2,0),0)</f>
        <v>198567.4699999989</v>
      </c>
      <c r="Q32" s="22">
        <f>IFERROR(VLOOKUP(C32,'[8]17-18 Summary'!F:O,3,0),0)</f>
        <v>233143.65999999898</v>
      </c>
      <c r="R32" s="22">
        <f>IFERROR(VLOOKUP(C32,'[8]17-18 Summary'!F:O,4,0),0)</f>
        <v>35705.61</v>
      </c>
      <c r="S32" s="22">
        <f t="shared" si="20"/>
        <v>72021.589999999967</v>
      </c>
      <c r="T32" s="23"/>
      <c r="U32" s="21">
        <f t="shared" si="10"/>
        <v>19.169999999999995</v>
      </c>
      <c r="V32" s="21">
        <v>6.09</v>
      </c>
      <c r="W32" s="21">
        <v>9.92</v>
      </c>
      <c r="X32" s="21">
        <v>1.4</v>
      </c>
      <c r="Y32" s="21">
        <v>0</v>
      </c>
      <c r="Z32" s="21">
        <v>0.74</v>
      </c>
      <c r="AA32" s="21">
        <v>0</v>
      </c>
      <c r="AB32" s="21">
        <v>0.59</v>
      </c>
      <c r="AC32" s="21">
        <v>0.43</v>
      </c>
      <c r="AD32" s="21">
        <f t="shared" si="21"/>
        <v>3.1599999999999948</v>
      </c>
      <c r="AE32" s="22">
        <v>517302.42</v>
      </c>
      <c r="AF32" s="24">
        <v>241997.34000000003</v>
      </c>
      <c r="AG32" s="22">
        <v>204901.08000000005</v>
      </c>
      <c r="AH32" s="22">
        <v>0</v>
      </c>
      <c r="AI32" s="24">
        <f t="shared" si="22"/>
        <v>70403.999999999913</v>
      </c>
      <c r="AJ32" s="24">
        <f t="shared" si="11"/>
        <v>13569.700000002165</v>
      </c>
      <c r="AK32" s="26">
        <f t="shared" si="23"/>
        <v>2.6938293784057196E-2</v>
      </c>
      <c r="AL32" s="27">
        <f t="shared" si="12"/>
        <v>-0.5400000000000027</v>
      </c>
      <c r="AM32" s="26">
        <f t="shared" si="13"/>
        <v>-2.7397260273972743E-2</v>
      </c>
      <c r="AN32" s="27">
        <f t="shared" si="14"/>
        <v>-0.55000000000000249</v>
      </c>
      <c r="AO32" s="26">
        <f t="shared" si="15"/>
        <v>-0.14824797843665846</v>
      </c>
      <c r="AP32" s="22">
        <f t="shared" si="16"/>
        <v>61344.534878706123</v>
      </c>
      <c r="AQ32" s="22">
        <f t="shared" si="17"/>
        <v>9059.4651212937897</v>
      </c>
      <c r="AR32" s="26">
        <f t="shared" si="24"/>
        <v>0.14768169877246076</v>
      </c>
    </row>
    <row r="33" spans="1:44">
      <c r="A33" s="18" t="s">
        <v>67</v>
      </c>
      <c r="B33" s="19" t="s">
        <v>68</v>
      </c>
      <c r="C33" s="18" t="s">
        <v>69</v>
      </c>
      <c r="D33" s="20" t="s">
        <v>4</v>
      </c>
      <c r="E33" s="21">
        <f t="shared" si="18"/>
        <v>4.0199999999999996</v>
      </c>
      <c r="F33" s="21">
        <v>2</v>
      </c>
      <c r="G33" s="21">
        <v>1.18</v>
      </c>
      <c r="H33" s="21">
        <v>0.5</v>
      </c>
      <c r="I33" s="21">
        <v>0</v>
      </c>
      <c r="J33" s="21">
        <v>0</v>
      </c>
      <c r="K33" s="21">
        <v>0</v>
      </c>
      <c r="L33" s="21">
        <v>0</v>
      </c>
      <c r="M33" s="21">
        <v>0.34</v>
      </c>
      <c r="N33" s="21">
        <f t="shared" si="19"/>
        <v>0.83999999999999964</v>
      </c>
      <c r="O33" s="22">
        <f>IFERROR(VLOOKUP(C33,'[8]17-18 Summary'!F:O,9,0),0)</f>
        <v>143632.74999999991</v>
      </c>
      <c r="P33" s="22">
        <f>IFERROR(VLOOKUP(C33,'[8]17-18 Summary'!F:O,2,0),0)</f>
        <v>100820.67999999991</v>
      </c>
      <c r="Q33" s="22">
        <f>IFERROR(VLOOKUP(C33,'[8]17-18 Summary'!F:O,3,0),0)</f>
        <v>21840.42</v>
      </c>
      <c r="R33" s="22">
        <f>IFERROR(VLOOKUP(C33,'[8]17-18 Summary'!F:O,4,0),0)</f>
        <v>16012.5</v>
      </c>
      <c r="S33" s="22">
        <f t="shared" si="20"/>
        <v>20971.650000000009</v>
      </c>
      <c r="T33" s="23"/>
      <c r="U33" s="21">
        <f t="shared" si="10"/>
        <v>2.02</v>
      </c>
      <c r="V33" s="21">
        <v>0</v>
      </c>
      <c r="W33" s="21">
        <v>1.18</v>
      </c>
      <c r="X33" s="21">
        <v>0.5</v>
      </c>
      <c r="Y33" s="21">
        <v>0</v>
      </c>
      <c r="Z33" s="21">
        <v>0</v>
      </c>
      <c r="AA33" s="21">
        <v>0</v>
      </c>
      <c r="AB33" s="21">
        <v>0</v>
      </c>
      <c r="AC33" s="21">
        <v>0.34</v>
      </c>
      <c r="AD33" s="21">
        <f t="shared" si="21"/>
        <v>0.84000000000000008</v>
      </c>
      <c r="AE33" s="22">
        <v>80043.539999999994</v>
      </c>
      <c r="AF33" s="24">
        <v>48262.01</v>
      </c>
      <c r="AG33" s="22">
        <v>19583.349999999999</v>
      </c>
      <c r="AH33" s="22">
        <v>0</v>
      </c>
      <c r="AI33" s="24">
        <f t="shared" si="22"/>
        <v>12198.179999999993</v>
      </c>
      <c r="AJ33" s="24">
        <f t="shared" si="11"/>
        <v>-63589.209999999919</v>
      </c>
      <c r="AK33" s="26">
        <f t="shared" si="23"/>
        <v>-0.44272082794487999</v>
      </c>
      <c r="AL33" s="27">
        <f t="shared" si="12"/>
        <v>-1.9999999999999996</v>
      </c>
      <c r="AM33" s="26">
        <f t="shared" si="13"/>
        <v>-0.49751243781094523</v>
      </c>
      <c r="AN33" s="27">
        <f t="shared" si="14"/>
        <v>0</v>
      </c>
      <c r="AO33" s="26">
        <f t="shared" si="15"/>
        <v>0</v>
      </c>
      <c r="AP33" s="22">
        <f t="shared" si="16"/>
        <v>20971.65000000002</v>
      </c>
      <c r="AQ33" s="22">
        <f t="shared" si="17"/>
        <v>-8773.4700000000266</v>
      </c>
      <c r="AR33" s="26">
        <f t="shared" si="24"/>
        <v>-0.41834905694115715</v>
      </c>
    </row>
    <row r="34" spans="1:44">
      <c r="A34" s="18" t="s">
        <v>70</v>
      </c>
      <c r="B34" s="19" t="s">
        <v>71</v>
      </c>
      <c r="C34" s="18" t="s">
        <v>72</v>
      </c>
      <c r="D34" s="20" t="s">
        <v>4</v>
      </c>
      <c r="E34" s="21">
        <f t="shared" si="18"/>
        <v>51.040000000000006</v>
      </c>
      <c r="F34" s="21">
        <v>24.9</v>
      </c>
      <c r="G34" s="21">
        <v>17.8</v>
      </c>
      <c r="H34" s="21">
        <v>2.57</v>
      </c>
      <c r="I34" s="21">
        <v>0</v>
      </c>
      <c r="J34" s="21">
        <v>1.35</v>
      </c>
      <c r="K34" s="21">
        <v>0</v>
      </c>
      <c r="L34" s="21">
        <v>1</v>
      </c>
      <c r="M34" s="21">
        <v>3.42</v>
      </c>
      <c r="N34" s="21">
        <f t="shared" si="19"/>
        <v>8.340000000000007</v>
      </c>
      <c r="O34" s="22">
        <f>IFERROR(VLOOKUP(C34,'[8]17-18 Summary'!F:O,9,0),0)</f>
        <v>1376125.7199999997</v>
      </c>
      <c r="P34" s="22">
        <f>IFERROR(VLOOKUP(C34,'[8]17-18 Summary'!F:O,2,0),0)</f>
        <v>798773.02999999991</v>
      </c>
      <c r="Q34" s="22">
        <f>IFERROR(VLOOKUP(C34,'[8]17-18 Summary'!F:O,3,0),0)</f>
        <v>405598.68999999989</v>
      </c>
      <c r="R34" s="22">
        <f>IFERROR(VLOOKUP(C34,'[8]17-18 Summary'!F:O,4,0),0)</f>
        <v>80501.210000000006</v>
      </c>
      <c r="S34" s="22">
        <f t="shared" si="20"/>
        <v>171753.99999999994</v>
      </c>
      <c r="T34" s="23"/>
      <c r="U34" s="21">
        <f t="shared" si="10"/>
        <v>45.390000000000008</v>
      </c>
      <c r="V34" s="21">
        <v>19.2</v>
      </c>
      <c r="W34" s="21">
        <v>19.75</v>
      </c>
      <c r="X34" s="21">
        <v>2.57</v>
      </c>
      <c r="Y34" s="21">
        <v>0</v>
      </c>
      <c r="Z34" s="21">
        <v>0.81</v>
      </c>
      <c r="AA34" s="21">
        <v>0</v>
      </c>
      <c r="AB34" s="21">
        <v>1</v>
      </c>
      <c r="AC34" s="21">
        <v>2.06</v>
      </c>
      <c r="AD34" s="21">
        <f t="shared" si="21"/>
        <v>6.4400000000000084</v>
      </c>
      <c r="AE34" s="22">
        <v>1209393.1700000002</v>
      </c>
      <c r="AF34" s="24">
        <v>733778.46</v>
      </c>
      <c r="AG34" s="22">
        <v>335562.44000000006</v>
      </c>
      <c r="AH34" s="22">
        <v>0</v>
      </c>
      <c r="AI34" s="25">
        <f t="shared" si="22"/>
        <v>140052.27000000014</v>
      </c>
      <c r="AJ34" s="24">
        <f t="shared" si="11"/>
        <v>-166732.54999999958</v>
      </c>
      <c r="AK34" s="26">
        <f t="shared" si="23"/>
        <v>-0.12116084132196847</v>
      </c>
      <c r="AL34" s="27">
        <f t="shared" si="12"/>
        <v>-5.6499999999999986</v>
      </c>
      <c r="AM34" s="26">
        <f t="shared" si="13"/>
        <v>-0.11069749216300936</v>
      </c>
      <c r="AN34" s="27">
        <f t="shared" si="14"/>
        <v>-1.8999999999999986</v>
      </c>
      <c r="AO34" s="26">
        <f t="shared" si="15"/>
        <v>-0.22781774580335695</v>
      </c>
      <c r="AP34" s="22">
        <f t="shared" si="16"/>
        <v>132625.39088729018</v>
      </c>
      <c r="AQ34" s="22">
        <f t="shared" si="17"/>
        <v>7426.8791127099539</v>
      </c>
      <c r="AR34" s="26">
        <f t="shared" si="24"/>
        <v>5.5998923456682455E-2</v>
      </c>
    </row>
    <row r="35" spans="1:44">
      <c r="A35" s="18" t="s">
        <v>73</v>
      </c>
      <c r="B35" s="19" t="s">
        <v>74</v>
      </c>
      <c r="C35" s="18" t="s">
        <v>75</v>
      </c>
      <c r="D35" s="20" t="s">
        <v>4</v>
      </c>
      <c r="E35" s="21">
        <f t="shared" si="18"/>
        <v>19</v>
      </c>
      <c r="F35" s="21">
        <v>7.22</v>
      </c>
      <c r="G35" s="21">
        <v>6.73</v>
      </c>
      <c r="H35" s="21">
        <v>1.24</v>
      </c>
      <c r="I35" s="21">
        <v>0</v>
      </c>
      <c r="J35" s="21">
        <v>1.01</v>
      </c>
      <c r="K35" s="21">
        <v>0</v>
      </c>
      <c r="L35" s="21">
        <v>0.76</v>
      </c>
      <c r="M35" s="21">
        <v>2.04</v>
      </c>
      <c r="N35" s="21">
        <f t="shared" si="19"/>
        <v>5.0500000000000007</v>
      </c>
      <c r="O35" s="22">
        <f>IFERROR(VLOOKUP(C35,'[8]17-18 Summary'!F:O,9,0),0)</f>
        <v>535330.97999999975</v>
      </c>
      <c r="P35" s="22">
        <f>IFERROR(VLOOKUP(C35,'[8]17-18 Summary'!F:O,2,0),0)</f>
        <v>286424.43</v>
      </c>
      <c r="Q35" s="22">
        <f>IFERROR(VLOOKUP(C35,'[8]17-18 Summary'!F:O,3,0),0)</f>
        <v>138816.50999999989</v>
      </c>
      <c r="R35" s="22">
        <f>IFERROR(VLOOKUP(C35,'[8]17-18 Summary'!F:O,4,0),0)</f>
        <v>55658.729999999989</v>
      </c>
      <c r="S35" s="22">
        <f t="shared" si="20"/>
        <v>110090.03999999986</v>
      </c>
      <c r="T35" s="23"/>
      <c r="U35" s="21">
        <f t="shared" si="10"/>
        <v>20.090000000000003</v>
      </c>
      <c r="V35" s="21">
        <v>7.1</v>
      </c>
      <c r="W35" s="21">
        <v>7.49</v>
      </c>
      <c r="X35" s="21">
        <v>1.24</v>
      </c>
      <c r="Y35" s="21">
        <v>0</v>
      </c>
      <c r="Z35" s="21">
        <v>1.01</v>
      </c>
      <c r="AA35" s="21">
        <v>0</v>
      </c>
      <c r="AB35" s="21">
        <v>0.76</v>
      </c>
      <c r="AC35" s="21">
        <v>2.4900000000000002</v>
      </c>
      <c r="AD35" s="21">
        <f t="shared" si="21"/>
        <v>5.5000000000000036</v>
      </c>
      <c r="AE35" s="22">
        <v>525280.99000000011</v>
      </c>
      <c r="AF35" s="24">
        <v>291602.59000000008</v>
      </c>
      <c r="AG35" s="22">
        <v>128654.1</v>
      </c>
      <c r="AH35" s="22">
        <v>0</v>
      </c>
      <c r="AI35" s="24">
        <f t="shared" si="22"/>
        <v>105024.30000000002</v>
      </c>
      <c r="AJ35" s="24">
        <f t="shared" si="11"/>
        <v>-10049.989999999641</v>
      </c>
      <c r="AK35" s="26">
        <f t="shared" si="23"/>
        <v>-1.8773413785990203E-2</v>
      </c>
      <c r="AL35" s="27">
        <f t="shared" si="12"/>
        <v>1.0900000000000034</v>
      </c>
      <c r="AM35" s="26">
        <f t="shared" si="13"/>
        <v>5.7368421052631756E-2</v>
      </c>
      <c r="AN35" s="27">
        <f t="shared" si="14"/>
        <v>0.45000000000000284</v>
      </c>
      <c r="AO35" s="26">
        <f t="shared" si="15"/>
        <v>8.910891089108966E-2</v>
      </c>
      <c r="AP35" s="22">
        <f t="shared" si="16"/>
        <v>119900.04356435635</v>
      </c>
      <c r="AQ35" s="22">
        <f t="shared" si="17"/>
        <v>-14875.743564356337</v>
      </c>
      <c r="AR35" s="26">
        <f t="shared" si="24"/>
        <v>-0.12406787455729139</v>
      </c>
    </row>
    <row r="36" spans="1:44">
      <c r="A36" s="18" t="s">
        <v>76</v>
      </c>
      <c r="B36" s="19" t="s">
        <v>76</v>
      </c>
      <c r="C36" s="18" t="s">
        <v>77</v>
      </c>
      <c r="D36" s="20" t="s">
        <v>4</v>
      </c>
      <c r="E36" s="21">
        <f t="shared" si="18"/>
        <v>44.87</v>
      </c>
      <c r="F36" s="21">
        <v>18.5</v>
      </c>
      <c r="G36" s="21">
        <v>18.11</v>
      </c>
      <c r="H36" s="21">
        <v>4.72</v>
      </c>
      <c r="I36" s="21">
        <v>0</v>
      </c>
      <c r="J36" s="21">
        <v>1.22</v>
      </c>
      <c r="K36" s="21">
        <v>0</v>
      </c>
      <c r="L36" s="21">
        <v>1</v>
      </c>
      <c r="M36" s="21">
        <v>1.32</v>
      </c>
      <c r="N36" s="21">
        <f t="shared" si="19"/>
        <v>8.259999999999998</v>
      </c>
      <c r="O36" s="22">
        <f>IFERROR(VLOOKUP(C36,'[8]17-18 Summary'!F:O,9,0),0)</f>
        <v>1236347.5599999991</v>
      </c>
      <c r="P36" s="22">
        <f>IFERROR(VLOOKUP(C36,'[8]17-18 Summary'!F:O,2,0),0)</f>
        <v>661769.52</v>
      </c>
      <c r="Q36" s="22">
        <f>IFERROR(VLOOKUP(C36,'[8]17-18 Summary'!F:O,3,0),0)</f>
        <v>392713.09999999905</v>
      </c>
      <c r="R36" s="22">
        <f>IFERROR(VLOOKUP(C36,'[8]17-18 Summary'!F:O,4,0),0)</f>
        <v>76554.710000000006</v>
      </c>
      <c r="S36" s="22">
        <f t="shared" si="20"/>
        <v>181864.94000000006</v>
      </c>
      <c r="T36" s="23"/>
      <c r="U36" s="21">
        <f t="shared" si="10"/>
        <v>37.610000000000007</v>
      </c>
      <c r="V36" s="21">
        <v>16.600000000000001</v>
      </c>
      <c r="W36" s="21">
        <v>13.59</v>
      </c>
      <c r="X36" s="21">
        <v>3.68</v>
      </c>
      <c r="Y36" s="21">
        <v>0</v>
      </c>
      <c r="Z36" s="21">
        <v>1.49</v>
      </c>
      <c r="AA36" s="21">
        <v>0</v>
      </c>
      <c r="AB36" s="21">
        <v>1</v>
      </c>
      <c r="AC36" s="21">
        <v>1.25</v>
      </c>
      <c r="AD36" s="21">
        <f t="shared" si="21"/>
        <v>7.4200000000000053</v>
      </c>
      <c r="AE36" s="22">
        <v>1145673.4100000004</v>
      </c>
      <c r="AF36" s="24">
        <v>698496.09000000008</v>
      </c>
      <c r="AG36" s="22">
        <v>302815.48</v>
      </c>
      <c r="AH36" s="22">
        <v>0</v>
      </c>
      <c r="AI36" s="25">
        <f t="shared" si="22"/>
        <v>144361.84000000032</v>
      </c>
      <c r="AJ36" s="24">
        <f t="shared" si="11"/>
        <v>-90674.149999998743</v>
      </c>
      <c r="AK36" s="26">
        <f t="shared" si="23"/>
        <v>-7.3340339669533391E-2</v>
      </c>
      <c r="AL36" s="27">
        <f t="shared" si="12"/>
        <v>-7.2599999999999909</v>
      </c>
      <c r="AM36" s="26">
        <f t="shared" si="13"/>
        <v>-0.16180075774459529</v>
      </c>
      <c r="AN36" s="27">
        <f t="shared" si="14"/>
        <v>-0.83999999999999275</v>
      </c>
      <c r="AO36" s="26">
        <f t="shared" si="15"/>
        <v>-0.10169491525423643</v>
      </c>
      <c r="AP36" s="22">
        <f t="shared" si="16"/>
        <v>163370.20033898324</v>
      </c>
      <c r="AQ36" s="22">
        <f t="shared" si="17"/>
        <v>-19008.360338982922</v>
      </c>
      <c r="AR36" s="26">
        <f t="shared" si="24"/>
        <v>-0.11635145393432664</v>
      </c>
    </row>
    <row r="37" spans="1:44">
      <c r="A37" s="18" t="s">
        <v>78</v>
      </c>
      <c r="B37" s="19" t="s">
        <v>79</v>
      </c>
      <c r="C37" s="18" t="s">
        <v>80</v>
      </c>
      <c r="D37" s="20" t="s">
        <v>4</v>
      </c>
      <c r="E37" s="21">
        <f t="shared" si="18"/>
        <v>43.890000000000008</v>
      </c>
      <c r="F37" s="21">
        <v>19.8</v>
      </c>
      <c r="G37" s="21">
        <v>14.06</v>
      </c>
      <c r="H37" s="21">
        <v>3.85</v>
      </c>
      <c r="I37" s="21">
        <v>0</v>
      </c>
      <c r="J37" s="21">
        <v>2.16</v>
      </c>
      <c r="K37" s="21">
        <v>0</v>
      </c>
      <c r="L37" s="21">
        <v>0.95</v>
      </c>
      <c r="M37" s="21">
        <v>3.07</v>
      </c>
      <c r="N37" s="21">
        <f t="shared" si="19"/>
        <v>10.030000000000006</v>
      </c>
      <c r="O37" s="22">
        <f>IFERROR(VLOOKUP(C37,'[8]17-18 Summary'!F:O,9,0),0)</f>
        <v>1333781.9399999988</v>
      </c>
      <c r="P37" s="22">
        <f>IFERROR(VLOOKUP(C37,'[8]17-18 Summary'!F:O,2,0),0)</f>
        <v>808093.83999999892</v>
      </c>
      <c r="Q37" s="22">
        <f>IFERROR(VLOOKUP(C37,'[8]17-18 Summary'!F:O,3,0),0)</f>
        <v>317693.42999999993</v>
      </c>
      <c r="R37" s="22">
        <f>IFERROR(VLOOKUP(C37,'[8]17-18 Summary'!F:O,4,0),0)</f>
        <v>95513.290000000008</v>
      </c>
      <c r="S37" s="22">
        <f t="shared" si="20"/>
        <v>207994.66999999993</v>
      </c>
      <c r="T37" s="23"/>
      <c r="U37" s="21">
        <f t="shared" si="10"/>
        <v>45.210000000000008</v>
      </c>
      <c r="V37" s="21">
        <v>21.34</v>
      </c>
      <c r="W37" s="21">
        <v>13.47</v>
      </c>
      <c r="X37" s="21">
        <v>3.93</v>
      </c>
      <c r="Y37" s="21">
        <v>0</v>
      </c>
      <c r="Z37" s="21">
        <v>2.0299999999999998</v>
      </c>
      <c r="AA37" s="21">
        <v>0</v>
      </c>
      <c r="AB37" s="21">
        <v>0.95</v>
      </c>
      <c r="AC37" s="21">
        <v>3.49</v>
      </c>
      <c r="AD37" s="21">
        <f t="shared" si="21"/>
        <v>10.400000000000007</v>
      </c>
      <c r="AE37" s="22">
        <v>1329262.2999999998</v>
      </c>
      <c r="AF37" s="24">
        <v>839056.59</v>
      </c>
      <c r="AG37" s="22">
        <v>278854.53999999998</v>
      </c>
      <c r="AH37" s="22">
        <v>0</v>
      </c>
      <c r="AI37" s="25">
        <f t="shared" si="22"/>
        <v>211351.16999999987</v>
      </c>
      <c r="AJ37" s="24">
        <f t="shared" si="11"/>
        <v>-4519.6399999989662</v>
      </c>
      <c r="AK37" s="26">
        <f t="shared" si="23"/>
        <v>-3.3885898919871192E-3</v>
      </c>
      <c r="AL37" s="27">
        <f t="shared" si="12"/>
        <v>1.3200000000000003</v>
      </c>
      <c r="AM37" s="26">
        <f t="shared" si="13"/>
        <v>3.0075187969924814E-2</v>
      </c>
      <c r="AN37" s="27">
        <f t="shared" si="14"/>
        <v>0.37000000000000099</v>
      </c>
      <c r="AO37" s="26">
        <f t="shared" si="15"/>
        <v>3.6889332003988112E-2</v>
      </c>
      <c r="AP37" s="22">
        <f t="shared" si="16"/>
        <v>215667.45443668988</v>
      </c>
      <c r="AQ37" s="22">
        <f t="shared" si="17"/>
        <v>-4316.2844366900099</v>
      </c>
      <c r="AR37" s="26">
        <f t="shared" si="24"/>
        <v>-2.0013610528134062E-2</v>
      </c>
    </row>
    <row r="38" spans="1:44">
      <c r="A38" s="18" t="s">
        <v>81</v>
      </c>
      <c r="B38" s="19" t="s">
        <v>82</v>
      </c>
      <c r="C38" s="18" t="s">
        <v>83</v>
      </c>
      <c r="D38" s="20" t="s">
        <v>4</v>
      </c>
      <c r="E38" s="21">
        <f t="shared" si="18"/>
        <v>29.9</v>
      </c>
      <c r="F38" s="21">
        <v>13.3</v>
      </c>
      <c r="G38" s="21">
        <v>11.31</v>
      </c>
      <c r="H38" s="21">
        <v>1.49</v>
      </c>
      <c r="I38" s="21">
        <v>0</v>
      </c>
      <c r="J38" s="21">
        <v>0.52</v>
      </c>
      <c r="K38" s="21">
        <v>0</v>
      </c>
      <c r="L38" s="21">
        <v>0.95</v>
      </c>
      <c r="M38" s="21">
        <v>2.33</v>
      </c>
      <c r="N38" s="21">
        <f t="shared" si="19"/>
        <v>5.2899999999999974</v>
      </c>
      <c r="O38" s="22">
        <f>IFERROR(VLOOKUP(C38,'[8]17-18 Summary'!F:O,9,0),0)</f>
        <v>853801.99999999767</v>
      </c>
      <c r="P38" s="22">
        <f>IFERROR(VLOOKUP(C38,'[8]17-18 Summary'!F:O,2,0),0)</f>
        <v>514466.26999999897</v>
      </c>
      <c r="Q38" s="22">
        <f>IFERROR(VLOOKUP(C38,'[8]17-18 Summary'!F:O,3,0),0)</f>
        <v>224592.78999999887</v>
      </c>
      <c r="R38" s="22">
        <f>IFERROR(VLOOKUP(C38,'[8]17-18 Summary'!F:O,4,0),0)</f>
        <v>41250.31</v>
      </c>
      <c r="S38" s="22">
        <f t="shared" si="20"/>
        <v>114742.93999999983</v>
      </c>
      <c r="T38" s="23"/>
      <c r="U38" s="21">
        <f t="shared" si="10"/>
        <v>27.97</v>
      </c>
      <c r="V38" s="21">
        <v>12</v>
      </c>
      <c r="W38" s="21">
        <v>10.3</v>
      </c>
      <c r="X38" s="21">
        <v>2</v>
      </c>
      <c r="Y38" s="21">
        <v>0</v>
      </c>
      <c r="Z38" s="21">
        <v>0.52</v>
      </c>
      <c r="AA38" s="21">
        <v>0</v>
      </c>
      <c r="AB38" s="21">
        <v>0.95</v>
      </c>
      <c r="AC38" s="21">
        <v>2.2000000000000002</v>
      </c>
      <c r="AD38" s="21">
        <f t="shared" si="21"/>
        <v>5.6699999999999982</v>
      </c>
      <c r="AE38" s="22">
        <v>777783.1399999999</v>
      </c>
      <c r="AF38" s="24">
        <v>518907.74999999988</v>
      </c>
      <c r="AG38" s="22">
        <v>142151.20000000004</v>
      </c>
      <c r="AH38" s="22">
        <v>0</v>
      </c>
      <c r="AI38" s="25">
        <f t="shared" si="22"/>
        <v>116724.18999999997</v>
      </c>
      <c r="AJ38" s="24">
        <f t="shared" si="11"/>
        <v>-76018.859999997774</v>
      </c>
      <c r="AK38" s="26">
        <f t="shared" si="23"/>
        <v>-8.9035701485822225E-2</v>
      </c>
      <c r="AL38" s="27">
        <f t="shared" si="12"/>
        <v>-1.9299999999999997</v>
      </c>
      <c r="AM38" s="26">
        <f t="shared" si="13"/>
        <v>-6.4548494983277582E-2</v>
      </c>
      <c r="AN38" s="27">
        <f t="shared" si="14"/>
        <v>0.38000000000000078</v>
      </c>
      <c r="AO38" s="26">
        <f t="shared" si="15"/>
        <v>7.1833648393194893E-2</v>
      </c>
      <c r="AP38" s="22">
        <f t="shared" si="16"/>
        <v>122985.34400756127</v>
      </c>
      <c r="AQ38" s="22">
        <f t="shared" si="17"/>
        <v>-6261.1540075613011</v>
      </c>
      <c r="AR38" s="26">
        <f t="shared" si="24"/>
        <v>-5.0909757240475403E-2</v>
      </c>
    </row>
    <row r="39" spans="1:44">
      <c r="A39" s="18" t="s">
        <v>84</v>
      </c>
      <c r="B39" s="19" t="s">
        <v>85</v>
      </c>
      <c r="C39" s="18" t="s">
        <v>86</v>
      </c>
      <c r="D39" s="20" t="s">
        <v>4</v>
      </c>
      <c r="E39" s="21">
        <f t="shared" si="18"/>
        <v>54.41</v>
      </c>
      <c r="F39" s="21">
        <v>26.6</v>
      </c>
      <c r="G39" s="21">
        <v>18.84</v>
      </c>
      <c r="H39" s="21">
        <v>5.36</v>
      </c>
      <c r="I39" s="21">
        <v>0</v>
      </c>
      <c r="J39" s="21">
        <v>0</v>
      </c>
      <c r="K39" s="21">
        <v>2.8</v>
      </c>
      <c r="L39" s="21">
        <v>0.81</v>
      </c>
      <c r="M39" s="21">
        <v>0</v>
      </c>
      <c r="N39" s="21">
        <f t="shared" si="19"/>
        <v>8.9699999999999953</v>
      </c>
      <c r="O39" s="22">
        <f>IFERROR(VLOOKUP(C39,'[8]17-18 Summary'!F:O,9,0),0)</f>
        <v>1094532.4099999985</v>
      </c>
      <c r="P39" s="22">
        <f>IFERROR(VLOOKUP(C39,'[8]17-18 Summary'!F:O,2,0),0)</f>
        <v>655166.23999999894</v>
      </c>
      <c r="Q39" s="22">
        <f>IFERROR(VLOOKUP(C39,'[8]17-18 Summary'!F:O,3,0),0)</f>
        <v>300332.81</v>
      </c>
      <c r="R39" s="22">
        <f>IFERROR(VLOOKUP(C39,'[8]17-18 Summary'!F:O,4,0),0)</f>
        <v>87995.569999999876</v>
      </c>
      <c r="S39" s="22">
        <f t="shared" si="20"/>
        <v>139033.35999999958</v>
      </c>
      <c r="T39" s="23"/>
      <c r="U39" s="21">
        <f t="shared" si="10"/>
        <v>53.4328</v>
      </c>
      <c r="V39" s="21">
        <v>29</v>
      </c>
      <c r="W39" s="21">
        <v>19.547599999999999</v>
      </c>
      <c r="X39" s="21">
        <v>4.0743999999999998</v>
      </c>
      <c r="Y39" s="21">
        <v>0</v>
      </c>
      <c r="Z39" s="21">
        <v>0</v>
      </c>
      <c r="AA39" s="21">
        <v>0</v>
      </c>
      <c r="AB39" s="21">
        <v>0.81079999999999997</v>
      </c>
      <c r="AC39" s="21">
        <v>0</v>
      </c>
      <c r="AD39" s="21">
        <f t="shared" si="21"/>
        <v>4.8852000000000011</v>
      </c>
      <c r="AE39" s="22">
        <v>1075010.8400000003</v>
      </c>
      <c r="AF39" s="24">
        <v>675049.19000000018</v>
      </c>
      <c r="AG39" s="22">
        <v>293068.98000000004</v>
      </c>
      <c r="AH39" s="22">
        <v>0</v>
      </c>
      <c r="AI39" s="25">
        <f t="shared" si="22"/>
        <v>106892.6700000001</v>
      </c>
      <c r="AJ39" s="24">
        <f t="shared" si="11"/>
        <v>-19521.569999998203</v>
      </c>
      <c r="AK39" s="26">
        <f t="shared" si="23"/>
        <v>-1.7835533988434595E-2</v>
      </c>
      <c r="AL39" s="27">
        <f t="shared" si="12"/>
        <v>-0.97719999999999629</v>
      </c>
      <c r="AM39" s="26">
        <f t="shared" si="13"/>
        <v>-1.7959933835691902E-2</v>
      </c>
      <c r="AN39" s="27">
        <f t="shared" si="14"/>
        <v>-4.0847999999999942</v>
      </c>
      <c r="AO39" s="26">
        <f t="shared" si="15"/>
        <v>-0.455384615384615</v>
      </c>
      <c r="AP39" s="22">
        <f t="shared" si="16"/>
        <v>75719.70683076905</v>
      </c>
      <c r="AQ39" s="22">
        <f t="shared" si="17"/>
        <v>31172.96316923105</v>
      </c>
      <c r="AR39" s="26">
        <f t="shared" si="24"/>
        <v>0.41168890469823866</v>
      </c>
    </row>
    <row r="40" spans="1:44">
      <c r="A40" s="18" t="s">
        <v>87</v>
      </c>
      <c r="B40" s="19" t="s">
        <v>88</v>
      </c>
      <c r="C40" s="18" t="s">
        <v>89</v>
      </c>
      <c r="D40" s="20" t="s">
        <v>4</v>
      </c>
      <c r="E40" s="21">
        <f t="shared" si="18"/>
        <v>32.889999999999993</v>
      </c>
      <c r="F40" s="21">
        <v>15.54</v>
      </c>
      <c r="G40" s="21">
        <v>7.58</v>
      </c>
      <c r="H40" s="21">
        <v>2.95</v>
      </c>
      <c r="I40" s="21">
        <v>0</v>
      </c>
      <c r="J40" s="21">
        <v>1.1200000000000001</v>
      </c>
      <c r="K40" s="21">
        <v>3.84</v>
      </c>
      <c r="L40" s="21">
        <v>0.95</v>
      </c>
      <c r="M40" s="21">
        <v>0.91</v>
      </c>
      <c r="N40" s="21">
        <f t="shared" si="19"/>
        <v>9.7699999999999942</v>
      </c>
      <c r="O40" s="22">
        <f>IFERROR(VLOOKUP(C40,'[8]17-18 Summary'!F:O,9,0),0)</f>
        <v>899388.32999999984</v>
      </c>
      <c r="P40" s="22">
        <f>IFERROR(VLOOKUP(C40,'[8]17-18 Summary'!F:O,2,0),0)</f>
        <v>542290.82000000007</v>
      </c>
      <c r="Q40" s="22">
        <f>IFERROR(VLOOKUP(C40,'[8]17-18 Summary'!F:O,3,0),0)</f>
        <v>181626.74000000002</v>
      </c>
      <c r="R40" s="22">
        <f>IFERROR(VLOOKUP(C40,'[8]17-18 Summary'!F:O,4,0),0)</f>
        <v>46542.86</v>
      </c>
      <c r="S40" s="22">
        <f t="shared" si="20"/>
        <v>175470.76999999976</v>
      </c>
      <c r="T40" s="23"/>
      <c r="U40" s="21">
        <f t="shared" si="10"/>
        <v>30.9</v>
      </c>
      <c r="V40" s="21">
        <v>16.34</v>
      </c>
      <c r="W40" s="21">
        <v>7.87</v>
      </c>
      <c r="X40" s="21">
        <v>1.95</v>
      </c>
      <c r="Y40" s="21">
        <v>0</v>
      </c>
      <c r="Z40" s="21">
        <v>1.1200000000000001</v>
      </c>
      <c r="AA40" s="21">
        <v>1.68</v>
      </c>
      <c r="AB40" s="21">
        <v>0.95</v>
      </c>
      <c r="AC40" s="21">
        <v>0.99</v>
      </c>
      <c r="AD40" s="21">
        <f t="shared" si="21"/>
        <v>6.6899999999999986</v>
      </c>
      <c r="AE40" s="22">
        <v>869124.64999999991</v>
      </c>
      <c r="AF40" s="24">
        <v>589494.61</v>
      </c>
      <c r="AG40" s="22">
        <v>131046.45999999999</v>
      </c>
      <c r="AH40" s="22">
        <v>0</v>
      </c>
      <c r="AI40" s="25">
        <f t="shared" si="22"/>
        <v>148583.57999999993</v>
      </c>
      <c r="AJ40" s="24">
        <f t="shared" si="11"/>
        <v>-30263.679999999935</v>
      </c>
      <c r="AK40" s="26">
        <f t="shared" si="23"/>
        <v>-3.3649180215624921E-2</v>
      </c>
      <c r="AL40" s="27">
        <f t="shared" si="12"/>
        <v>-1.9899999999999949</v>
      </c>
      <c r="AM40" s="26">
        <f t="shared" si="13"/>
        <v>-6.0504712678625582E-2</v>
      </c>
      <c r="AN40" s="27">
        <f t="shared" si="14"/>
        <v>-3.0799999999999956</v>
      </c>
      <c r="AO40" s="26">
        <f t="shared" si="15"/>
        <v>-0.31525076765608984</v>
      </c>
      <c r="AP40" s="22">
        <f t="shared" si="16"/>
        <v>120153.47505629466</v>
      </c>
      <c r="AQ40" s="22">
        <f t="shared" si="17"/>
        <v>28430.104943705272</v>
      </c>
      <c r="AR40" s="26">
        <f t="shared" si="24"/>
        <v>0.23661492046222646</v>
      </c>
    </row>
    <row r="41" spans="1:44">
      <c r="A41" s="18" t="s">
        <v>90</v>
      </c>
      <c r="B41" s="19" t="s">
        <v>91</v>
      </c>
      <c r="C41" s="18" t="s">
        <v>92</v>
      </c>
      <c r="D41" s="20" t="s">
        <v>4</v>
      </c>
      <c r="E41" s="21">
        <f t="shared" si="18"/>
        <v>23.97</v>
      </c>
      <c r="F41" s="21">
        <v>11.8</v>
      </c>
      <c r="G41" s="21">
        <v>8.0399999999999991</v>
      </c>
      <c r="H41" s="21">
        <v>1.89</v>
      </c>
      <c r="I41" s="21">
        <v>0</v>
      </c>
      <c r="J41" s="21">
        <v>0.61</v>
      </c>
      <c r="K41" s="21">
        <v>0</v>
      </c>
      <c r="L41" s="21">
        <v>0.72</v>
      </c>
      <c r="M41" s="21">
        <v>0.91</v>
      </c>
      <c r="N41" s="21">
        <f t="shared" si="19"/>
        <v>4.129999999999999</v>
      </c>
      <c r="O41" s="22">
        <f>IFERROR(VLOOKUP(C41,'[8]17-18 Summary'!F:O,9,0),0)</f>
        <v>700130.91999999795</v>
      </c>
      <c r="P41" s="22">
        <f>IFERROR(VLOOKUP(C41,'[8]17-18 Summary'!F:O,2,0),0)</f>
        <v>417076.77999999898</v>
      </c>
      <c r="Q41" s="22">
        <f>IFERROR(VLOOKUP(C41,'[8]17-18 Summary'!F:O,3,0),0)</f>
        <v>174393.91999999899</v>
      </c>
      <c r="R41" s="22">
        <f>IFERROR(VLOOKUP(C41,'[8]17-18 Summary'!F:O,4,0),0)</f>
        <v>58556.849999999991</v>
      </c>
      <c r="S41" s="22">
        <f t="shared" si="20"/>
        <v>108660.21999999997</v>
      </c>
      <c r="T41" s="23"/>
      <c r="U41" s="21">
        <f t="shared" si="10"/>
        <v>23.12</v>
      </c>
      <c r="V41" s="21">
        <v>11.2</v>
      </c>
      <c r="W41" s="21">
        <v>7.45</v>
      </c>
      <c r="X41" s="21">
        <v>1.92</v>
      </c>
      <c r="Y41" s="21">
        <v>0</v>
      </c>
      <c r="Z41" s="21">
        <v>0.6</v>
      </c>
      <c r="AA41" s="21">
        <v>0</v>
      </c>
      <c r="AB41" s="21">
        <v>0.72</v>
      </c>
      <c r="AC41" s="21">
        <v>1.23</v>
      </c>
      <c r="AD41" s="21">
        <f t="shared" si="21"/>
        <v>4.4700000000000015</v>
      </c>
      <c r="AE41" s="22">
        <v>647504.51</v>
      </c>
      <c r="AF41" s="24">
        <v>424680.06000000006</v>
      </c>
      <c r="AG41" s="22">
        <v>129853.36</v>
      </c>
      <c r="AH41" s="22">
        <v>0</v>
      </c>
      <c r="AI41" s="24">
        <f t="shared" si="22"/>
        <v>92971.089999999953</v>
      </c>
      <c r="AJ41" s="24">
        <f t="shared" si="11"/>
        <v>-52626.409999997937</v>
      </c>
      <c r="AK41" s="26">
        <f t="shared" si="23"/>
        <v>-7.5166527426039242E-2</v>
      </c>
      <c r="AL41" s="27">
        <f t="shared" si="12"/>
        <v>-0.84999999999999787</v>
      </c>
      <c r="AM41" s="26">
        <f t="shared" si="13"/>
        <v>-3.5460992907801331E-2</v>
      </c>
      <c r="AN41" s="27">
        <f t="shared" si="14"/>
        <v>0.34000000000000252</v>
      </c>
      <c r="AO41" s="26">
        <f t="shared" si="15"/>
        <v>8.2324455205811775E-2</v>
      </c>
      <c r="AP41" s="22">
        <f t="shared" si="16"/>
        <v>117605.61341404362</v>
      </c>
      <c r="AQ41" s="22">
        <f t="shared" si="17"/>
        <v>-24634.523414043666</v>
      </c>
      <c r="AR41" s="26">
        <f t="shared" si="24"/>
        <v>-0.20946724139191461</v>
      </c>
    </row>
    <row r="42" spans="1:44">
      <c r="A42" s="18" t="s">
        <v>93</v>
      </c>
      <c r="B42" s="19" t="s">
        <v>94</v>
      </c>
      <c r="C42" s="18" t="s">
        <v>95</v>
      </c>
      <c r="D42" s="20" t="s">
        <v>4</v>
      </c>
      <c r="E42" s="21">
        <f t="shared" si="18"/>
        <v>12.4703</v>
      </c>
      <c r="F42" s="21">
        <v>4</v>
      </c>
      <c r="G42" s="21">
        <v>5.5945999999999998</v>
      </c>
      <c r="H42" s="21">
        <v>0.93240000000000001</v>
      </c>
      <c r="I42" s="21">
        <v>0</v>
      </c>
      <c r="J42" s="21">
        <v>0</v>
      </c>
      <c r="K42" s="21">
        <v>0</v>
      </c>
      <c r="L42" s="21">
        <v>0.50670000000000004</v>
      </c>
      <c r="M42" s="21">
        <v>1.4366000000000001</v>
      </c>
      <c r="N42" s="21">
        <f t="shared" si="19"/>
        <v>2.8757000000000001</v>
      </c>
      <c r="O42" s="22">
        <f>IFERROR(VLOOKUP(C42,'[8]17-18 Summary'!F:O,9,0),0)</f>
        <v>323630.97999999882</v>
      </c>
      <c r="P42" s="22">
        <f>IFERROR(VLOOKUP(C42,'[8]17-18 Summary'!F:O,2,0),0)</f>
        <v>168635.139999999</v>
      </c>
      <c r="Q42" s="22">
        <f>IFERROR(VLOOKUP(C42,'[8]17-18 Summary'!F:O,3,0),0)</f>
        <v>97983.719999999797</v>
      </c>
      <c r="R42" s="22">
        <f>IFERROR(VLOOKUP(C42,'[8]17-18 Summary'!F:O,4,0),0)</f>
        <v>28059.09</v>
      </c>
      <c r="S42" s="22">
        <f t="shared" si="20"/>
        <v>57012.120000000024</v>
      </c>
      <c r="T42" s="23"/>
      <c r="U42" s="21">
        <f t="shared" si="10"/>
        <v>15.128299999999999</v>
      </c>
      <c r="V42" s="21">
        <v>6</v>
      </c>
      <c r="W42" s="21">
        <v>5.8310000000000004</v>
      </c>
      <c r="X42" s="21">
        <v>0.93240000000000001</v>
      </c>
      <c r="Y42" s="21">
        <v>0</v>
      </c>
      <c r="Z42" s="21">
        <v>0</v>
      </c>
      <c r="AA42" s="21">
        <v>0</v>
      </c>
      <c r="AB42" s="21">
        <v>1.1486000000000001</v>
      </c>
      <c r="AC42" s="21">
        <v>1.2162999999999999</v>
      </c>
      <c r="AD42" s="21">
        <f t="shared" si="21"/>
        <v>3.297299999999999</v>
      </c>
      <c r="AE42" s="22">
        <v>354306.32999999996</v>
      </c>
      <c r="AF42" s="24">
        <v>201318.68999999997</v>
      </c>
      <c r="AG42" s="22">
        <v>95005.22</v>
      </c>
      <c r="AH42" s="22">
        <v>0</v>
      </c>
      <c r="AI42" s="24">
        <f t="shared" si="22"/>
        <v>57982.419999999984</v>
      </c>
      <c r="AJ42" s="24">
        <f t="shared" si="11"/>
        <v>30675.350000001141</v>
      </c>
      <c r="AK42" s="26">
        <f t="shared" si="23"/>
        <v>9.4784961563325151E-2</v>
      </c>
      <c r="AL42" s="27">
        <f t="shared" si="12"/>
        <v>2.6579999999999995</v>
      </c>
      <c r="AM42" s="26">
        <f t="shared" si="13"/>
        <v>0.21314643593177385</v>
      </c>
      <c r="AN42" s="27">
        <f t="shared" si="14"/>
        <v>0.42159999999999886</v>
      </c>
      <c r="AO42" s="26">
        <f t="shared" si="15"/>
        <v>0.14660778245296757</v>
      </c>
      <c r="AP42" s="22">
        <f t="shared" si="16"/>
        <v>65370.540486142505</v>
      </c>
      <c r="AQ42" s="22">
        <f t="shared" si="17"/>
        <v>-7388.1204861425213</v>
      </c>
      <c r="AR42" s="26">
        <f t="shared" si="24"/>
        <v>-0.11301911275628329</v>
      </c>
    </row>
    <row r="43" spans="1:44">
      <c r="A43" s="18" t="s">
        <v>96</v>
      </c>
      <c r="B43" s="19" t="s">
        <v>97</v>
      </c>
      <c r="C43" s="18" t="s">
        <v>98</v>
      </c>
      <c r="D43" s="20" t="s">
        <v>4</v>
      </c>
      <c r="E43" s="21">
        <f t="shared" si="18"/>
        <v>16.820000000000004</v>
      </c>
      <c r="F43" s="21">
        <v>7.4</v>
      </c>
      <c r="G43" s="21">
        <v>7.36</v>
      </c>
      <c r="H43" s="21">
        <v>0.88</v>
      </c>
      <c r="I43" s="21">
        <v>0</v>
      </c>
      <c r="J43" s="21">
        <v>0</v>
      </c>
      <c r="K43" s="21">
        <v>0</v>
      </c>
      <c r="L43" s="21">
        <v>0</v>
      </c>
      <c r="M43" s="21">
        <v>1.18</v>
      </c>
      <c r="N43" s="21">
        <f t="shared" si="19"/>
        <v>2.0600000000000032</v>
      </c>
      <c r="O43" s="22">
        <f>IFERROR(VLOOKUP(C43,'[8]17-18 Summary'!F:O,9,0),0)</f>
        <v>509980.5099999989</v>
      </c>
      <c r="P43" s="22">
        <f>IFERROR(VLOOKUP(C43,'[8]17-18 Summary'!F:O,2,0),0)</f>
        <v>308664.43</v>
      </c>
      <c r="Q43" s="22">
        <f>IFERROR(VLOOKUP(C43,'[8]17-18 Summary'!F:O,3,0),0)</f>
        <v>157658.66999999888</v>
      </c>
      <c r="R43" s="22">
        <f>IFERROR(VLOOKUP(C43,'[8]17-18 Summary'!F:O,4,0),0)</f>
        <v>25770.19</v>
      </c>
      <c r="S43" s="22">
        <f t="shared" si="20"/>
        <v>43657.410000000033</v>
      </c>
      <c r="T43" s="23"/>
      <c r="U43" s="21">
        <f t="shared" si="10"/>
        <v>15.56</v>
      </c>
      <c r="V43" s="21">
        <v>6.6</v>
      </c>
      <c r="W43" s="21">
        <v>6.9</v>
      </c>
      <c r="X43" s="21">
        <v>0.88</v>
      </c>
      <c r="Y43" s="21">
        <v>0</v>
      </c>
      <c r="Z43" s="21">
        <v>0</v>
      </c>
      <c r="AA43" s="21">
        <v>0</v>
      </c>
      <c r="AB43" s="21">
        <v>0</v>
      </c>
      <c r="AC43" s="21">
        <v>1.18</v>
      </c>
      <c r="AD43" s="21">
        <f t="shared" si="21"/>
        <v>2.0600000000000005</v>
      </c>
      <c r="AE43" s="22">
        <v>482368.15000000014</v>
      </c>
      <c r="AF43" s="24">
        <v>305049.68000000005</v>
      </c>
      <c r="AG43" s="22">
        <v>131594.66000000003</v>
      </c>
      <c r="AH43" s="22">
        <v>0</v>
      </c>
      <c r="AI43" s="24">
        <f t="shared" si="22"/>
        <v>45723.810000000056</v>
      </c>
      <c r="AJ43" s="24">
        <f t="shared" si="11"/>
        <v>-27612.359999998764</v>
      </c>
      <c r="AK43" s="26">
        <f t="shared" si="23"/>
        <v>-5.4143951501203103E-2</v>
      </c>
      <c r="AL43" s="27">
        <f t="shared" si="12"/>
        <v>-1.2600000000000033</v>
      </c>
      <c r="AM43" s="26">
        <f t="shared" si="13"/>
        <v>-7.4910820451843219E-2</v>
      </c>
      <c r="AN43" s="27">
        <f t="shared" si="14"/>
        <v>0</v>
      </c>
      <c r="AO43" s="26">
        <f t="shared" si="15"/>
        <v>0</v>
      </c>
      <c r="AP43" s="22">
        <f t="shared" si="16"/>
        <v>43657.409999999982</v>
      </c>
      <c r="AQ43" s="22">
        <f t="shared" si="17"/>
        <v>2066.4000000000742</v>
      </c>
      <c r="AR43" s="26">
        <f t="shared" si="24"/>
        <v>4.7332171102226976E-2</v>
      </c>
    </row>
    <row r="44" spans="1:44">
      <c r="A44" s="18" t="s">
        <v>99</v>
      </c>
      <c r="B44" s="19" t="s">
        <v>100</v>
      </c>
      <c r="C44" s="18" t="s">
        <v>101</v>
      </c>
      <c r="D44" s="20" t="s">
        <v>4</v>
      </c>
      <c r="E44" s="21">
        <f t="shared" si="18"/>
        <v>18.399999999999999</v>
      </c>
      <c r="F44" s="21">
        <v>8.1</v>
      </c>
      <c r="G44" s="21">
        <v>6.3</v>
      </c>
      <c r="H44" s="21">
        <v>1.9</v>
      </c>
      <c r="I44" s="21">
        <v>0</v>
      </c>
      <c r="J44" s="21">
        <v>0.6</v>
      </c>
      <c r="K44" s="21">
        <v>0</v>
      </c>
      <c r="L44" s="21">
        <v>0.4</v>
      </c>
      <c r="M44" s="21">
        <v>1.1000000000000001</v>
      </c>
      <c r="N44" s="21">
        <f t="shared" si="19"/>
        <v>3.9999999999999991</v>
      </c>
      <c r="O44" s="22">
        <f>IFERROR(VLOOKUP(C44,'[8]17-18 Summary'!F:O,9,0),0)</f>
        <v>617219.53999999876</v>
      </c>
      <c r="P44" s="22">
        <f>IFERROR(VLOOKUP(C44,'[8]17-18 Summary'!F:O,2,0),0)</f>
        <v>347398.72999999992</v>
      </c>
      <c r="Q44" s="22">
        <f>IFERROR(VLOOKUP(C44,'[8]17-18 Summary'!F:O,3,0),0)</f>
        <v>183284.53999999887</v>
      </c>
      <c r="R44" s="22">
        <f>IFERROR(VLOOKUP(C44,'[8]17-18 Summary'!F:O,4,0),0)</f>
        <v>45941.139999999905</v>
      </c>
      <c r="S44" s="22">
        <f t="shared" si="20"/>
        <v>86536.26999999996</v>
      </c>
      <c r="T44" s="23"/>
      <c r="U44" s="21">
        <f t="shared" si="10"/>
        <v>17.2</v>
      </c>
      <c r="V44" s="21">
        <v>7.6</v>
      </c>
      <c r="W44" s="21">
        <v>5.5</v>
      </c>
      <c r="X44" s="21">
        <v>1.9</v>
      </c>
      <c r="Y44" s="21">
        <v>0</v>
      </c>
      <c r="Z44" s="21">
        <v>0.6</v>
      </c>
      <c r="AA44" s="21">
        <v>0</v>
      </c>
      <c r="AB44" s="21">
        <v>0.4</v>
      </c>
      <c r="AC44" s="21">
        <v>1.2</v>
      </c>
      <c r="AD44" s="21">
        <f t="shared" si="21"/>
        <v>4.0999999999999996</v>
      </c>
      <c r="AE44" s="22">
        <v>593187.63</v>
      </c>
      <c r="AF44" s="24">
        <v>357749.01999999996</v>
      </c>
      <c r="AG44" s="22">
        <v>150434.35999999999</v>
      </c>
      <c r="AH44" s="22">
        <v>0</v>
      </c>
      <c r="AI44" s="24">
        <f t="shared" si="22"/>
        <v>85004.250000000058</v>
      </c>
      <c r="AJ44" s="24">
        <f t="shared" si="11"/>
        <v>-24031.909999998752</v>
      </c>
      <c r="AK44" s="26">
        <f t="shared" si="23"/>
        <v>-3.8935756959345133E-2</v>
      </c>
      <c r="AL44" s="27">
        <f t="shared" si="12"/>
        <v>-1.1999999999999993</v>
      </c>
      <c r="AM44" s="26">
        <f t="shared" si="13"/>
        <v>-6.5217391304347797E-2</v>
      </c>
      <c r="AN44" s="27">
        <f t="shared" si="14"/>
        <v>0.10000000000000053</v>
      </c>
      <c r="AO44" s="26">
        <f t="shared" si="15"/>
        <v>2.500000000000014E-2</v>
      </c>
      <c r="AP44" s="22">
        <f t="shared" si="16"/>
        <v>88699.67674999997</v>
      </c>
      <c r="AQ44" s="22">
        <f t="shared" si="17"/>
        <v>-3695.4267499999114</v>
      </c>
      <c r="AR44" s="26">
        <f t="shared" si="24"/>
        <v>-4.1662234693543153E-2</v>
      </c>
    </row>
    <row r="45" spans="1:44">
      <c r="A45" s="18" t="s">
        <v>102</v>
      </c>
      <c r="B45" s="19" t="s">
        <v>103</v>
      </c>
      <c r="C45" s="18" t="s">
        <v>104</v>
      </c>
      <c r="D45" s="20" t="s">
        <v>4</v>
      </c>
      <c r="E45" s="21">
        <f t="shared" si="18"/>
        <v>27.88</v>
      </c>
      <c r="F45" s="21">
        <v>12.8</v>
      </c>
      <c r="G45" s="21">
        <v>9.51</v>
      </c>
      <c r="H45" s="21">
        <v>3.15</v>
      </c>
      <c r="I45" s="21">
        <v>0</v>
      </c>
      <c r="J45" s="21">
        <v>1.1499999999999999</v>
      </c>
      <c r="K45" s="21">
        <v>0</v>
      </c>
      <c r="L45" s="21">
        <v>1</v>
      </c>
      <c r="M45" s="21">
        <v>0.27</v>
      </c>
      <c r="N45" s="21">
        <f t="shared" si="19"/>
        <v>5.5699999999999985</v>
      </c>
      <c r="O45" s="22">
        <f>IFERROR(VLOOKUP(C45,'[8]17-18 Summary'!F:O,9,0),0)</f>
        <v>885931.82999999879</v>
      </c>
      <c r="P45" s="22">
        <f>IFERROR(VLOOKUP(C45,'[8]17-18 Summary'!F:O,2,0),0)</f>
        <v>541661.61999999988</v>
      </c>
      <c r="Q45" s="22">
        <f>IFERROR(VLOOKUP(C45,'[8]17-18 Summary'!F:O,3,0),0)</f>
        <v>215032.11999999892</v>
      </c>
      <c r="R45" s="22">
        <f>IFERROR(VLOOKUP(C45,'[8]17-18 Summary'!F:O,4,0),0)</f>
        <v>76202.11</v>
      </c>
      <c r="S45" s="22">
        <f t="shared" si="20"/>
        <v>129238.09</v>
      </c>
      <c r="T45" s="23"/>
      <c r="U45" s="21">
        <f t="shared" si="10"/>
        <v>26.22</v>
      </c>
      <c r="V45" s="21">
        <v>13.8</v>
      </c>
      <c r="W45" s="21">
        <v>6.57</v>
      </c>
      <c r="X45" s="21">
        <v>3.24</v>
      </c>
      <c r="Y45" s="21">
        <v>0</v>
      </c>
      <c r="Z45" s="21">
        <v>1.45</v>
      </c>
      <c r="AA45" s="21">
        <v>0</v>
      </c>
      <c r="AB45" s="21">
        <v>1</v>
      </c>
      <c r="AC45" s="21">
        <v>0.16</v>
      </c>
      <c r="AD45" s="21">
        <f t="shared" si="21"/>
        <v>5.8499999999999979</v>
      </c>
      <c r="AE45" s="22">
        <v>832234.67999999993</v>
      </c>
      <c r="AF45" s="24">
        <v>558054.6</v>
      </c>
      <c r="AG45" s="22">
        <v>156527.32000000007</v>
      </c>
      <c r="AH45" s="22">
        <v>0</v>
      </c>
      <c r="AI45" s="25">
        <f t="shared" si="22"/>
        <v>117652.75999999989</v>
      </c>
      <c r="AJ45" s="24">
        <f t="shared" si="11"/>
        <v>-53697.149999998859</v>
      </c>
      <c r="AK45" s="26">
        <f t="shared" si="23"/>
        <v>-6.0610927592475071E-2</v>
      </c>
      <c r="AL45" s="27">
        <f t="shared" si="12"/>
        <v>-1.6600000000000001</v>
      </c>
      <c r="AM45" s="26">
        <f t="shared" si="13"/>
        <v>-5.954088952654233E-2</v>
      </c>
      <c r="AN45" s="27">
        <f t="shared" si="14"/>
        <v>0.27999999999999936</v>
      </c>
      <c r="AO45" s="26">
        <f t="shared" si="15"/>
        <v>5.0269299820466684E-2</v>
      </c>
      <c r="AP45" s="22">
        <f t="shared" si="16"/>
        <v>135734.79829443444</v>
      </c>
      <c r="AQ45" s="22">
        <f t="shared" si="17"/>
        <v>-18082.038294434547</v>
      </c>
      <c r="AR45" s="26">
        <f t="shared" si="24"/>
        <v>-0.13321593667683646</v>
      </c>
    </row>
    <row r="46" spans="1:44">
      <c r="A46" s="18" t="s">
        <v>105</v>
      </c>
      <c r="B46" s="19" t="s">
        <v>105</v>
      </c>
      <c r="C46" s="18" t="s">
        <v>106</v>
      </c>
      <c r="D46" s="20" t="s">
        <v>4</v>
      </c>
      <c r="E46" s="21">
        <f t="shared" si="18"/>
        <v>31.73</v>
      </c>
      <c r="F46" s="21">
        <v>10.8</v>
      </c>
      <c r="G46" s="21">
        <v>13.26</v>
      </c>
      <c r="H46" s="21">
        <v>2.81</v>
      </c>
      <c r="I46" s="21">
        <v>0</v>
      </c>
      <c r="J46" s="21">
        <v>0.89</v>
      </c>
      <c r="K46" s="21">
        <v>0</v>
      </c>
      <c r="L46" s="21">
        <v>1</v>
      </c>
      <c r="M46" s="21">
        <v>2.97</v>
      </c>
      <c r="N46" s="21">
        <f t="shared" si="19"/>
        <v>7.67</v>
      </c>
      <c r="O46" s="22">
        <f>IFERROR(VLOOKUP(C46,'[8]17-18 Summary'!F:O,9,0),0)</f>
        <v>898439.9299999997</v>
      </c>
      <c r="P46" s="22">
        <f>IFERROR(VLOOKUP(C46,'[8]17-18 Summary'!F:O,2,0),0)</f>
        <v>431086.49</v>
      </c>
      <c r="Q46" s="22">
        <f>IFERROR(VLOOKUP(C46,'[8]17-18 Summary'!F:O,3,0),0)</f>
        <v>298175.93999999989</v>
      </c>
      <c r="R46" s="22">
        <f>IFERROR(VLOOKUP(C46,'[8]17-18 Summary'!F:O,4,0),0)</f>
        <v>92778.199999999895</v>
      </c>
      <c r="S46" s="22">
        <f t="shared" si="20"/>
        <v>169177.49999999983</v>
      </c>
      <c r="T46" s="23"/>
      <c r="U46" s="21">
        <f t="shared" si="10"/>
        <v>26.32</v>
      </c>
      <c r="V46" s="21">
        <v>9.4</v>
      </c>
      <c r="W46" s="21">
        <v>12.22</v>
      </c>
      <c r="X46" s="21">
        <v>2.81</v>
      </c>
      <c r="Y46" s="21">
        <v>0</v>
      </c>
      <c r="Z46" s="21">
        <v>0.89</v>
      </c>
      <c r="AA46" s="21">
        <v>0</v>
      </c>
      <c r="AB46" s="21">
        <v>1</v>
      </c>
      <c r="AC46" s="21">
        <v>0</v>
      </c>
      <c r="AD46" s="21">
        <f t="shared" si="21"/>
        <v>4.7000000000000011</v>
      </c>
      <c r="AE46" s="22">
        <v>799533.79</v>
      </c>
      <c r="AF46" s="24">
        <v>437564.39</v>
      </c>
      <c r="AG46" s="22">
        <v>223078.68</v>
      </c>
      <c r="AH46" s="22">
        <v>0</v>
      </c>
      <c r="AI46" s="25">
        <f t="shared" si="22"/>
        <v>138890.72000000003</v>
      </c>
      <c r="AJ46" s="24">
        <f t="shared" si="11"/>
        <v>-98906.139999999665</v>
      </c>
      <c r="AK46" s="26">
        <f t="shared" si="23"/>
        <v>-0.11008653633637999</v>
      </c>
      <c r="AL46" s="27">
        <f t="shared" si="12"/>
        <v>-5.41</v>
      </c>
      <c r="AM46" s="26">
        <f t="shared" si="13"/>
        <v>-0.1705011030570438</v>
      </c>
      <c r="AN46" s="27">
        <f t="shared" si="14"/>
        <v>-2.9699999999999989</v>
      </c>
      <c r="AO46" s="26">
        <f t="shared" si="15"/>
        <v>-0.3872229465449803</v>
      </c>
      <c r="AP46" s="22">
        <f t="shared" si="16"/>
        <v>103668.08996088649</v>
      </c>
      <c r="AQ46" s="22">
        <f t="shared" si="17"/>
        <v>35222.630039113545</v>
      </c>
      <c r="AR46" s="26">
        <f t="shared" si="24"/>
        <v>0.33976347063404844</v>
      </c>
    </row>
    <row r="47" spans="1:44">
      <c r="A47" s="18" t="s">
        <v>107</v>
      </c>
      <c r="B47" s="19" t="s">
        <v>108</v>
      </c>
      <c r="C47" s="18" t="s">
        <v>109</v>
      </c>
      <c r="D47" s="20" t="s">
        <v>4</v>
      </c>
      <c r="E47" s="21">
        <f t="shared" si="18"/>
        <v>48.69</v>
      </c>
      <c r="F47" s="21">
        <v>16.7</v>
      </c>
      <c r="G47" s="21">
        <v>22.71</v>
      </c>
      <c r="H47" s="21">
        <v>6.39</v>
      </c>
      <c r="I47" s="21">
        <v>0</v>
      </c>
      <c r="J47" s="21">
        <v>0</v>
      </c>
      <c r="K47" s="21">
        <v>0</v>
      </c>
      <c r="L47" s="21">
        <v>1.27</v>
      </c>
      <c r="M47" s="21">
        <v>1.62</v>
      </c>
      <c r="N47" s="21">
        <f t="shared" si="19"/>
        <v>9.2799999999999976</v>
      </c>
      <c r="O47" s="22">
        <f>IFERROR(VLOOKUP(C47,'[8]17-18 Summary'!F:O,9,0),0)</f>
        <v>1282819.9199999988</v>
      </c>
      <c r="P47" s="22">
        <f>IFERROR(VLOOKUP(C47,'[8]17-18 Summary'!F:O,2,0),0)</f>
        <v>635421.09999999905</v>
      </c>
      <c r="Q47" s="22">
        <f>IFERROR(VLOOKUP(C47,'[8]17-18 Summary'!F:O,3,0),0)</f>
        <v>489611.9499999999</v>
      </c>
      <c r="R47" s="22">
        <f>IFERROR(VLOOKUP(C47,'[8]17-18 Summary'!F:O,4,0),0)</f>
        <v>76957.839999999909</v>
      </c>
      <c r="S47" s="22">
        <f t="shared" si="20"/>
        <v>157786.86999999982</v>
      </c>
      <c r="T47" s="23"/>
      <c r="U47" s="21">
        <f t="shared" si="10"/>
        <v>46.500000000000007</v>
      </c>
      <c r="V47" s="21">
        <v>15.98</v>
      </c>
      <c r="W47" s="21">
        <v>22.7</v>
      </c>
      <c r="X47" s="21">
        <v>5.2</v>
      </c>
      <c r="Y47" s="21">
        <v>0</v>
      </c>
      <c r="Z47" s="21">
        <v>0</v>
      </c>
      <c r="AA47" s="21">
        <v>0</v>
      </c>
      <c r="AB47" s="21">
        <v>1.27</v>
      </c>
      <c r="AC47" s="21">
        <v>1.35</v>
      </c>
      <c r="AD47" s="21">
        <f t="shared" si="21"/>
        <v>7.8200000000000074</v>
      </c>
      <c r="AE47" s="22">
        <v>1126613.8499999996</v>
      </c>
      <c r="AF47" s="24">
        <v>603741.47999999975</v>
      </c>
      <c r="AG47" s="22">
        <v>371077.16</v>
      </c>
      <c r="AH47" s="22">
        <v>0</v>
      </c>
      <c r="AI47" s="25">
        <f t="shared" si="22"/>
        <v>151795.2099999999</v>
      </c>
      <c r="AJ47" s="24">
        <f t="shared" si="11"/>
        <v>-156206.06999999913</v>
      </c>
      <c r="AK47" s="26">
        <f t="shared" si="23"/>
        <v>-0.12176773026723757</v>
      </c>
      <c r="AL47" s="27">
        <f t="shared" si="12"/>
        <v>-2.1899999999999906</v>
      </c>
      <c r="AM47" s="26">
        <f t="shared" si="13"/>
        <v>-4.4978434996919094E-2</v>
      </c>
      <c r="AN47" s="27">
        <f t="shared" si="14"/>
        <v>-1.4599999999999902</v>
      </c>
      <c r="AO47" s="26">
        <f t="shared" si="15"/>
        <v>-0.15732758620689555</v>
      </c>
      <c r="AP47" s="22">
        <f t="shared" si="16"/>
        <v>132962.64260775864</v>
      </c>
      <c r="AQ47" s="22">
        <f t="shared" si="17"/>
        <v>18832.567392241268</v>
      </c>
      <c r="AR47" s="26">
        <f t="shared" si="24"/>
        <v>0.14163803473579842</v>
      </c>
    </row>
    <row r="48" spans="1:44">
      <c r="A48" s="18" t="s">
        <v>110</v>
      </c>
      <c r="B48" s="19" t="s">
        <v>111</v>
      </c>
      <c r="C48" s="18" t="s">
        <v>112</v>
      </c>
      <c r="D48" s="20" t="s">
        <v>4</v>
      </c>
      <c r="E48" s="21">
        <f t="shared" si="18"/>
        <v>24.700000000000003</v>
      </c>
      <c r="F48" s="21">
        <v>6.8</v>
      </c>
      <c r="G48" s="21">
        <v>5.8</v>
      </c>
      <c r="H48" s="21">
        <v>1</v>
      </c>
      <c r="I48" s="21">
        <v>0</v>
      </c>
      <c r="J48" s="21">
        <v>2</v>
      </c>
      <c r="K48" s="21">
        <v>2</v>
      </c>
      <c r="L48" s="21">
        <v>0.8</v>
      </c>
      <c r="M48" s="21">
        <v>6.3</v>
      </c>
      <c r="N48" s="21">
        <f t="shared" si="19"/>
        <v>12.100000000000001</v>
      </c>
      <c r="O48" s="22">
        <f>IFERROR(VLOOKUP(C48,'[8]17-18 Summary'!F:O,9,0),0)</f>
        <v>516434.57999999891</v>
      </c>
      <c r="P48" s="22">
        <f>IFERROR(VLOOKUP(C48,'[8]17-18 Summary'!F:O,2,0),0)</f>
        <v>285254.69999999902</v>
      </c>
      <c r="Q48" s="22">
        <f>IFERROR(VLOOKUP(C48,'[8]17-18 Summary'!F:O,3,0),0)</f>
        <v>127018.01</v>
      </c>
      <c r="R48" s="22">
        <f>IFERROR(VLOOKUP(C48,'[8]17-18 Summary'!F:O,4,0),0)</f>
        <v>42394.25</v>
      </c>
      <c r="S48" s="22">
        <f t="shared" si="20"/>
        <v>104161.86999999989</v>
      </c>
      <c r="T48" s="23"/>
      <c r="U48" s="21">
        <f t="shared" si="10"/>
        <v>23.4</v>
      </c>
      <c r="V48" s="21">
        <v>7</v>
      </c>
      <c r="W48" s="21">
        <v>5.5</v>
      </c>
      <c r="X48" s="21">
        <v>0</v>
      </c>
      <c r="Y48" s="21">
        <v>0</v>
      </c>
      <c r="Z48" s="21">
        <v>2</v>
      </c>
      <c r="AA48" s="21">
        <v>2</v>
      </c>
      <c r="AB48" s="21">
        <v>0.8</v>
      </c>
      <c r="AC48" s="21">
        <v>6.1</v>
      </c>
      <c r="AD48" s="21">
        <f t="shared" si="21"/>
        <v>10.899999999999999</v>
      </c>
      <c r="AE48" s="22">
        <v>535557.77999999991</v>
      </c>
      <c r="AF48" s="24">
        <v>322343.53999999998</v>
      </c>
      <c r="AG48" s="22">
        <v>108576.92000000001</v>
      </c>
      <c r="AH48" s="22">
        <v>0</v>
      </c>
      <c r="AI48" s="25">
        <f t="shared" si="22"/>
        <v>104637.31999999992</v>
      </c>
      <c r="AJ48" s="24">
        <f t="shared" si="11"/>
        <v>19123.200000001001</v>
      </c>
      <c r="AK48" s="26">
        <f t="shared" si="23"/>
        <v>3.7029278713290349E-2</v>
      </c>
      <c r="AL48" s="27">
        <f t="shared" si="12"/>
        <v>-1.3000000000000043</v>
      </c>
      <c r="AM48" s="26">
        <f t="shared" si="13"/>
        <v>-5.2631578947368585E-2</v>
      </c>
      <c r="AN48" s="27">
        <f t="shared" si="14"/>
        <v>-1.2000000000000028</v>
      </c>
      <c r="AO48" s="26">
        <f t="shared" si="15"/>
        <v>-9.9173553719008489E-2</v>
      </c>
      <c r="AP48" s="22">
        <f t="shared" si="16"/>
        <v>93831.767190082523</v>
      </c>
      <c r="AQ48" s="22">
        <f t="shared" si="17"/>
        <v>10805.552809917397</v>
      </c>
      <c r="AR48" s="26">
        <f t="shared" si="24"/>
        <v>0.11515879039161357</v>
      </c>
    </row>
    <row r="49" spans="1:44">
      <c r="A49" s="18" t="s">
        <v>113</v>
      </c>
      <c r="B49" s="19" t="s">
        <v>114</v>
      </c>
      <c r="C49" s="18" t="s">
        <v>115</v>
      </c>
      <c r="D49" s="20" t="s">
        <v>4</v>
      </c>
      <c r="E49" s="21">
        <f t="shared" si="18"/>
        <v>39.450000000000003</v>
      </c>
      <c r="F49" s="21">
        <v>13.52</v>
      </c>
      <c r="G49" s="21">
        <v>22.3</v>
      </c>
      <c r="H49" s="21">
        <v>2.2200000000000002</v>
      </c>
      <c r="I49" s="21">
        <v>0</v>
      </c>
      <c r="J49" s="21">
        <v>0.67</v>
      </c>
      <c r="K49" s="21">
        <v>0</v>
      </c>
      <c r="L49" s="21">
        <v>0.74</v>
      </c>
      <c r="M49" s="21">
        <v>0</v>
      </c>
      <c r="N49" s="21">
        <f t="shared" si="19"/>
        <v>3.6300000000000026</v>
      </c>
      <c r="O49" s="22">
        <f>IFERROR(VLOOKUP(C49,'[8]17-18 Summary'!F:O,9,0),0)</f>
        <v>1091899.2099999995</v>
      </c>
      <c r="P49" s="22">
        <f>IFERROR(VLOOKUP(C49,'[8]17-18 Summary'!F:O,2,0),0)</f>
        <v>542756.97999999986</v>
      </c>
      <c r="Q49" s="22">
        <f>IFERROR(VLOOKUP(C49,'[8]17-18 Summary'!F:O,3,0),0)</f>
        <v>443554.62999999989</v>
      </c>
      <c r="R49" s="22">
        <f>IFERROR(VLOOKUP(C49,'[8]17-18 Summary'!F:O,4,0),0)</f>
        <v>72638.719999999797</v>
      </c>
      <c r="S49" s="22">
        <f t="shared" si="20"/>
        <v>105587.59999999974</v>
      </c>
      <c r="T49" s="23"/>
      <c r="U49" s="21">
        <f t="shared" si="10"/>
        <v>40.230000000000004</v>
      </c>
      <c r="V49" s="21">
        <v>12.52</v>
      </c>
      <c r="W49" s="21">
        <v>23.93</v>
      </c>
      <c r="X49" s="21">
        <v>2.37</v>
      </c>
      <c r="Y49" s="21">
        <v>0</v>
      </c>
      <c r="Z49" s="21">
        <v>0.67</v>
      </c>
      <c r="AA49" s="21">
        <v>0</v>
      </c>
      <c r="AB49" s="21">
        <v>0.74</v>
      </c>
      <c r="AC49" s="21">
        <v>0</v>
      </c>
      <c r="AD49" s="21">
        <f t="shared" si="21"/>
        <v>3.7800000000000047</v>
      </c>
      <c r="AE49" s="22">
        <v>1062295.7199999997</v>
      </c>
      <c r="AF49" s="24">
        <v>526723.1</v>
      </c>
      <c r="AG49" s="22">
        <v>434512.38</v>
      </c>
      <c r="AH49" s="22">
        <v>0</v>
      </c>
      <c r="AI49" s="24">
        <f t="shared" si="22"/>
        <v>101060.23999999976</v>
      </c>
      <c r="AJ49" s="24">
        <f t="shared" si="11"/>
        <v>-29603.489999999758</v>
      </c>
      <c r="AK49" s="26">
        <f t="shared" si="23"/>
        <v>-2.7111925467919122E-2</v>
      </c>
      <c r="AL49" s="27">
        <f t="shared" si="12"/>
        <v>0.78000000000000114</v>
      </c>
      <c r="AM49" s="26">
        <f t="shared" si="13"/>
        <v>1.9771863117870749E-2</v>
      </c>
      <c r="AN49" s="27">
        <f t="shared" si="14"/>
        <v>0.15000000000000213</v>
      </c>
      <c r="AO49" s="26">
        <f t="shared" si="15"/>
        <v>4.1322314049587333E-2</v>
      </c>
      <c r="AP49" s="22">
        <f t="shared" si="16"/>
        <v>109950.72396694194</v>
      </c>
      <c r="AQ49" s="22">
        <f t="shared" si="17"/>
        <v>-8890.4839669421781</v>
      </c>
      <c r="AR49" s="26">
        <f t="shared" si="24"/>
        <v>-8.0858803345535163E-2</v>
      </c>
    </row>
    <row r="50" spans="1:44">
      <c r="A50" s="18" t="s">
        <v>116</v>
      </c>
      <c r="B50" s="19" t="s">
        <v>116</v>
      </c>
      <c r="C50" s="18" t="s">
        <v>117</v>
      </c>
      <c r="D50" s="20" t="s">
        <v>4</v>
      </c>
      <c r="E50" s="21">
        <f t="shared" si="18"/>
        <v>30.549999999999997</v>
      </c>
      <c r="F50" s="21">
        <v>10.76</v>
      </c>
      <c r="G50" s="21">
        <v>16.350000000000001</v>
      </c>
      <c r="H50" s="21">
        <v>1.41</v>
      </c>
      <c r="I50" s="21">
        <v>0</v>
      </c>
      <c r="J50" s="21">
        <v>0.95</v>
      </c>
      <c r="K50" s="21">
        <v>0.27</v>
      </c>
      <c r="L50" s="21">
        <v>0</v>
      </c>
      <c r="M50" s="21">
        <v>0.81</v>
      </c>
      <c r="N50" s="21">
        <f t="shared" si="19"/>
        <v>3.4399999999999977</v>
      </c>
      <c r="O50" s="22">
        <f>IFERROR(VLOOKUP(C50,'[8]17-18 Summary'!F:O,9,0),0)</f>
        <v>816086.96999999974</v>
      </c>
      <c r="P50" s="22">
        <f>IFERROR(VLOOKUP(C50,'[8]17-18 Summary'!F:O,2,0),0)</f>
        <v>421616.62999999989</v>
      </c>
      <c r="Q50" s="22">
        <f>IFERROR(VLOOKUP(C50,'[8]17-18 Summary'!F:O,3,0),0)</f>
        <v>329339.19</v>
      </c>
      <c r="R50" s="22">
        <f>IFERROR(VLOOKUP(C50,'[8]17-18 Summary'!F:O,4,0),0)</f>
        <v>31381.38999999989</v>
      </c>
      <c r="S50" s="22">
        <f t="shared" si="20"/>
        <v>65131.149999999849</v>
      </c>
      <c r="T50" s="23"/>
      <c r="U50" s="21">
        <f t="shared" si="10"/>
        <v>26.759999999999998</v>
      </c>
      <c r="V50" s="21">
        <v>8.26</v>
      </c>
      <c r="W50" s="21">
        <v>15.47</v>
      </c>
      <c r="X50" s="21">
        <v>1.4</v>
      </c>
      <c r="Y50" s="21">
        <v>0</v>
      </c>
      <c r="Z50" s="21">
        <v>0.68</v>
      </c>
      <c r="AA50" s="21">
        <v>0.14000000000000001</v>
      </c>
      <c r="AB50" s="21">
        <v>0</v>
      </c>
      <c r="AC50" s="21">
        <v>0.81</v>
      </c>
      <c r="AD50" s="21">
        <f t="shared" si="21"/>
        <v>3.0299999999999994</v>
      </c>
      <c r="AE50" s="22">
        <v>775981.55</v>
      </c>
      <c r="AF50" s="24">
        <v>443878.98</v>
      </c>
      <c r="AG50" s="22">
        <v>273363.49</v>
      </c>
      <c r="AH50" s="22">
        <v>8.8699999999999992</v>
      </c>
      <c r="AI50" s="24">
        <f t="shared" si="22"/>
        <v>58739.080000000075</v>
      </c>
      <c r="AJ50" s="24">
        <f t="shared" si="11"/>
        <v>-40105.419999999693</v>
      </c>
      <c r="AK50" s="26">
        <f t="shared" si="23"/>
        <v>-4.9143561255486905E-2</v>
      </c>
      <c r="AL50" s="27">
        <f t="shared" si="12"/>
        <v>-3.7899999999999991</v>
      </c>
      <c r="AM50" s="26">
        <f t="shared" si="13"/>
        <v>-0.12405891980360063</v>
      </c>
      <c r="AN50" s="27">
        <f t="shared" si="14"/>
        <v>-0.40999999999999837</v>
      </c>
      <c r="AO50" s="26">
        <f t="shared" si="15"/>
        <v>-0.11918604651162751</v>
      </c>
      <c r="AP50" s="22">
        <f t="shared" si="16"/>
        <v>57368.425726744084</v>
      </c>
      <c r="AQ50" s="22">
        <f t="shared" si="17"/>
        <v>1370.6542732559901</v>
      </c>
      <c r="AR50" s="26">
        <f t="shared" si="24"/>
        <v>2.3892136761511598E-2</v>
      </c>
    </row>
    <row r="51" spans="1:44">
      <c r="A51" s="18" t="s">
        <v>118</v>
      </c>
      <c r="B51" s="19" t="s">
        <v>119</v>
      </c>
      <c r="C51" s="18" t="s">
        <v>120</v>
      </c>
      <c r="D51" s="20" t="s">
        <v>4</v>
      </c>
      <c r="E51" s="21">
        <f t="shared" si="18"/>
        <v>33.379999999999995</v>
      </c>
      <c r="F51" s="21">
        <v>11.9</v>
      </c>
      <c r="G51" s="21">
        <v>14.28</v>
      </c>
      <c r="H51" s="21">
        <v>2.76</v>
      </c>
      <c r="I51" s="21">
        <v>0</v>
      </c>
      <c r="J51" s="21">
        <v>0</v>
      </c>
      <c r="K51" s="21">
        <v>1.41</v>
      </c>
      <c r="L51" s="21">
        <v>3.03</v>
      </c>
      <c r="M51" s="21">
        <v>0</v>
      </c>
      <c r="N51" s="21">
        <f t="shared" si="19"/>
        <v>7.1999999999999975</v>
      </c>
      <c r="O51" s="22">
        <f>IFERROR(VLOOKUP(C51,'[8]17-18 Summary'!F:O,9,0),0)</f>
        <v>761862.42999999761</v>
      </c>
      <c r="P51" s="22">
        <f>IFERROR(VLOOKUP(C51,'[8]17-18 Summary'!F:O,2,0),0)</f>
        <v>342102.03999999899</v>
      </c>
      <c r="Q51" s="22">
        <f>IFERROR(VLOOKUP(C51,'[8]17-18 Summary'!F:O,3,0),0)</f>
        <v>267665.7099999988</v>
      </c>
      <c r="R51" s="22">
        <f>IFERROR(VLOOKUP(C51,'[8]17-18 Summary'!F:O,4,0),0)</f>
        <v>64945.309999999889</v>
      </c>
      <c r="S51" s="22">
        <f t="shared" si="20"/>
        <v>152094.67999999982</v>
      </c>
      <c r="T51" s="23"/>
      <c r="U51" s="21">
        <f t="shared" si="10"/>
        <v>53.410000000000004</v>
      </c>
      <c r="V51" s="21">
        <v>22.1</v>
      </c>
      <c r="W51" s="21">
        <v>20.92</v>
      </c>
      <c r="X51" s="21">
        <v>3.93</v>
      </c>
      <c r="Y51" s="21">
        <v>0</v>
      </c>
      <c r="Z51" s="21">
        <v>0</v>
      </c>
      <c r="AA51" s="21">
        <v>2.35</v>
      </c>
      <c r="AB51" s="21">
        <v>4.1100000000000003</v>
      </c>
      <c r="AC51" s="21">
        <v>0</v>
      </c>
      <c r="AD51" s="21">
        <f t="shared" si="21"/>
        <v>10.39</v>
      </c>
      <c r="AE51" s="22">
        <v>1122139.8</v>
      </c>
      <c r="AF51" s="24">
        <v>571249.27</v>
      </c>
      <c r="AG51" s="22">
        <v>349515.25</v>
      </c>
      <c r="AH51" s="22">
        <v>0</v>
      </c>
      <c r="AI51" s="25">
        <f t="shared" si="22"/>
        <v>201375.28000000003</v>
      </c>
      <c r="AJ51" s="24">
        <f t="shared" si="11"/>
        <v>360277.37000000244</v>
      </c>
      <c r="AK51" s="26">
        <f t="shared" si="23"/>
        <v>0.47289032220686295</v>
      </c>
      <c r="AL51" s="27">
        <f t="shared" si="12"/>
        <v>20.030000000000008</v>
      </c>
      <c r="AM51" s="26">
        <f t="shared" si="13"/>
        <v>0.60005991611743592</v>
      </c>
      <c r="AN51" s="27">
        <f t="shared" si="14"/>
        <v>3.1900000000000031</v>
      </c>
      <c r="AO51" s="26">
        <f t="shared" si="15"/>
        <v>0.44305555555555615</v>
      </c>
      <c r="AP51" s="22">
        <f t="shared" si="16"/>
        <v>219481.07294444425</v>
      </c>
      <c r="AQ51" s="22">
        <f t="shared" si="17"/>
        <v>-18105.792944444227</v>
      </c>
      <c r="AR51" s="26">
        <f t="shared" si="24"/>
        <v>-8.2493641486011973E-2</v>
      </c>
    </row>
    <row r="52" spans="1:44">
      <c r="A52" s="18" t="s">
        <v>121</v>
      </c>
      <c r="B52" s="19" t="s">
        <v>122</v>
      </c>
      <c r="C52" s="18" t="s">
        <v>123</v>
      </c>
      <c r="D52" s="20" t="s">
        <v>4</v>
      </c>
      <c r="E52" s="21">
        <f t="shared" si="18"/>
        <v>22.82</v>
      </c>
      <c r="F52" s="21">
        <v>7.6</v>
      </c>
      <c r="G52" s="21">
        <v>10.19</v>
      </c>
      <c r="H52" s="21">
        <v>1.37</v>
      </c>
      <c r="I52" s="21">
        <v>0</v>
      </c>
      <c r="J52" s="21">
        <v>1.01</v>
      </c>
      <c r="K52" s="21">
        <v>0</v>
      </c>
      <c r="L52" s="21">
        <v>0.68</v>
      </c>
      <c r="M52" s="21">
        <v>1.97</v>
      </c>
      <c r="N52" s="21">
        <f t="shared" si="19"/>
        <v>5.0300000000000011</v>
      </c>
      <c r="O52" s="22">
        <f>IFERROR(VLOOKUP(C52,'[8]17-18 Summary'!F:O,9,0),0)</f>
        <v>716553.75999999861</v>
      </c>
      <c r="P52" s="22">
        <f>IFERROR(VLOOKUP(C52,'[8]17-18 Summary'!F:O,2,0),0)</f>
        <v>348043.57</v>
      </c>
      <c r="Q52" s="22">
        <f>IFERROR(VLOOKUP(C52,'[8]17-18 Summary'!F:O,3,0),0)</f>
        <v>209786.25999999887</v>
      </c>
      <c r="R52" s="22">
        <f>IFERROR(VLOOKUP(C52,'[8]17-18 Summary'!F:O,4,0),0)</f>
        <v>97101.519999999902</v>
      </c>
      <c r="S52" s="22">
        <f t="shared" si="20"/>
        <v>158723.92999999973</v>
      </c>
      <c r="T52" s="23"/>
      <c r="U52" s="21">
        <f t="shared" si="10"/>
        <v>19.859999999999996</v>
      </c>
      <c r="V52" s="21">
        <v>7.6</v>
      </c>
      <c r="W52" s="21">
        <v>8.31</v>
      </c>
      <c r="X52" s="21">
        <v>1.81</v>
      </c>
      <c r="Y52" s="21">
        <v>0</v>
      </c>
      <c r="Z52" s="21">
        <v>0.57999999999999996</v>
      </c>
      <c r="AA52" s="21">
        <v>0</v>
      </c>
      <c r="AB52" s="21">
        <v>0.61</v>
      </c>
      <c r="AC52" s="21">
        <v>0.95</v>
      </c>
      <c r="AD52" s="21">
        <f t="shared" si="21"/>
        <v>3.9499999999999957</v>
      </c>
      <c r="AE52" s="22">
        <v>596218.53</v>
      </c>
      <c r="AF52" s="24">
        <v>348576.01999999996</v>
      </c>
      <c r="AG52" s="22">
        <v>156367.97</v>
      </c>
      <c r="AH52" s="22">
        <v>0</v>
      </c>
      <c r="AI52" s="24">
        <f t="shared" si="22"/>
        <v>91274.540000000066</v>
      </c>
      <c r="AJ52" s="24">
        <f t="shared" si="11"/>
        <v>-120335.22999999858</v>
      </c>
      <c r="AK52" s="26">
        <f t="shared" si="23"/>
        <v>-0.16793608060893969</v>
      </c>
      <c r="AL52" s="27">
        <f t="shared" si="12"/>
        <v>-2.9600000000000044</v>
      </c>
      <c r="AM52" s="26">
        <f t="shared" si="13"/>
        <v>-0.12971078001752867</v>
      </c>
      <c r="AN52" s="27">
        <f t="shared" si="14"/>
        <v>-1.0800000000000054</v>
      </c>
      <c r="AO52" s="26">
        <f t="shared" si="15"/>
        <v>-0.21471172962226742</v>
      </c>
      <c r="AP52" s="22">
        <f t="shared" si="16"/>
        <v>124644.04045725608</v>
      </c>
      <c r="AQ52" s="22">
        <f t="shared" si="17"/>
        <v>-33369.500457256014</v>
      </c>
      <c r="AR52" s="26">
        <f t="shared" si="24"/>
        <v>-0.26771837895209555</v>
      </c>
    </row>
    <row r="53" spans="1:44">
      <c r="A53" s="18" t="s">
        <v>124</v>
      </c>
      <c r="B53" s="19" t="s">
        <v>125</v>
      </c>
      <c r="C53" s="18" t="s">
        <v>126</v>
      </c>
      <c r="D53" s="20" t="s">
        <v>4</v>
      </c>
      <c r="E53" s="21">
        <f t="shared" si="18"/>
        <v>19.909999999999997</v>
      </c>
      <c r="F53" s="21">
        <v>6</v>
      </c>
      <c r="G53" s="21">
        <v>8.42</v>
      </c>
      <c r="H53" s="21">
        <v>2.41</v>
      </c>
      <c r="I53" s="21">
        <v>0</v>
      </c>
      <c r="J53" s="21">
        <v>0.54</v>
      </c>
      <c r="K53" s="21">
        <v>0</v>
      </c>
      <c r="L53" s="21">
        <v>0.81</v>
      </c>
      <c r="M53" s="21">
        <v>1.73</v>
      </c>
      <c r="N53" s="21">
        <f t="shared" si="19"/>
        <v>5.4899999999999967</v>
      </c>
      <c r="O53" s="22">
        <f>IFERROR(VLOOKUP(C53,'[8]17-18 Summary'!F:O,9,0),0)</f>
        <v>582157.88999999769</v>
      </c>
      <c r="P53" s="22">
        <f>IFERROR(VLOOKUP(C53,'[8]17-18 Summary'!F:O,2,0),0)</f>
        <v>300197.3799999989</v>
      </c>
      <c r="Q53" s="22">
        <f>IFERROR(VLOOKUP(C53,'[8]17-18 Summary'!F:O,3,0),0)</f>
        <v>162206.13999999891</v>
      </c>
      <c r="R53" s="22">
        <f>IFERROR(VLOOKUP(C53,'[8]17-18 Summary'!F:O,4,0),0)</f>
        <v>64984.749999999898</v>
      </c>
      <c r="S53" s="22">
        <f t="shared" si="20"/>
        <v>119754.36999999988</v>
      </c>
      <c r="T53" s="23"/>
      <c r="U53" s="21">
        <f t="shared" si="10"/>
        <v>18</v>
      </c>
      <c r="V53" s="21">
        <v>6</v>
      </c>
      <c r="W53" s="21">
        <v>7.01</v>
      </c>
      <c r="X53" s="21">
        <v>2.0099999999999998</v>
      </c>
      <c r="Y53" s="21">
        <v>0</v>
      </c>
      <c r="Z53" s="21">
        <v>0.81</v>
      </c>
      <c r="AA53" s="21">
        <v>0</v>
      </c>
      <c r="AB53" s="21">
        <v>0.81</v>
      </c>
      <c r="AC53" s="21">
        <v>1.36</v>
      </c>
      <c r="AD53" s="21">
        <f t="shared" si="21"/>
        <v>4.99</v>
      </c>
      <c r="AE53" s="22">
        <v>565514.26</v>
      </c>
      <c r="AF53" s="24">
        <v>310305.27</v>
      </c>
      <c r="AG53" s="22">
        <v>164254.18</v>
      </c>
      <c r="AH53" s="22">
        <v>0</v>
      </c>
      <c r="AI53" s="24">
        <f t="shared" si="22"/>
        <v>90954.81</v>
      </c>
      <c r="AJ53" s="24">
        <f t="shared" si="11"/>
        <v>-16643.629999997676</v>
      </c>
      <c r="AK53" s="26">
        <f t="shared" si="23"/>
        <v>-2.8589546385771294E-2</v>
      </c>
      <c r="AL53" s="27">
        <f t="shared" si="12"/>
        <v>-1.9099999999999966</v>
      </c>
      <c r="AM53" s="26">
        <f t="shared" si="13"/>
        <v>-9.5931692616775338E-2</v>
      </c>
      <c r="AN53" s="27">
        <f t="shared" si="14"/>
        <v>-0.49999999999999645</v>
      </c>
      <c r="AO53" s="26">
        <f t="shared" si="15"/>
        <v>-9.1074681238615077E-2</v>
      </c>
      <c r="AP53" s="22">
        <f t="shared" si="16"/>
        <v>108847.77892531874</v>
      </c>
      <c r="AQ53" s="22">
        <f t="shared" si="17"/>
        <v>-17892.968925318739</v>
      </c>
      <c r="AR53" s="26">
        <f t="shared" si="24"/>
        <v>-0.16438524609303454</v>
      </c>
    </row>
    <row r="54" spans="1:44">
      <c r="A54" s="18" t="s">
        <v>127</v>
      </c>
      <c r="B54" s="19" t="s">
        <v>128</v>
      </c>
      <c r="C54" s="18" t="s">
        <v>129</v>
      </c>
      <c r="D54" s="20" t="s">
        <v>4</v>
      </c>
      <c r="E54" s="21">
        <f t="shared" si="18"/>
        <v>135.35</v>
      </c>
      <c r="F54" s="21">
        <v>74.430000000000007</v>
      </c>
      <c r="G54" s="29">
        <v>19.62</v>
      </c>
      <c r="H54" s="21">
        <v>7.27</v>
      </c>
      <c r="I54" s="21">
        <v>20.18</v>
      </c>
      <c r="J54" s="21">
        <v>2.9</v>
      </c>
      <c r="K54" s="21">
        <v>5.95</v>
      </c>
      <c r="L54" s="21">
        <v>5</v>
      </c>
      <c r="M54" s="21">
        <v>0</v>
      </c>
      <c r="N54" s="21">
        <f t="shared" si="19"/>
        <v>41.299999999999983</v>
      </c>
      <c r="O54" s="22">
        <f>IFERROR(VLOOKUP(C54,'[8]17-18 Summary'!F:O,9,0),0)</f>
        <v>5426033.4299999867</v>
      </c>
      <c r="P54" s="22">
        <f>IFERROR(VLOOKUP(C54,'[8]17-18 Summary'!F:O,2,0),0)</f>
        <v>3406515.6399999904</v>
      </c>
      <c r="Q54" s="22">
        <f>IFERROR(VLOOKUP(C54,'[8]17-18 Summary'!F:O,3,0),0)</f>
        <v>854230.22</v>
      </c>
      <c r="R54" s="22">
        <f>IFERROR(VLOOKUP(C54,'[8]17-18 Summary'!F:O,4,0),0)</f>
        <v>672838.72999999905</v>
      </c>
      <c r="S54" s="22">
        <f t="shared" si="20"/>
        <v>1165287.5699999963</v>
      </c>
      <c r="T54" s="23"/>
      <c r="U54" s="21">
        <f t="shared" si="10"/>
        <v>136.9</v>
      </c>
      <c r="V54" s="21">
        <v>76.930000000000007</v>
      </c>
      <c r="W54" s="21">
        <v>17.5</v>
      </c>
      <c r="X54" s="21">
        <v>7.97</v>
      </c>
      <c r="Y54" s="21">
        <v>22.28</v>
      </c>
      <c r="Z54" s="21">
        <v>1.54</v>
      </c>
      <c r="AA54" s="21">
        <v>6.3</v>
      </c>
      <c r="AB54" s="21">
        <v>4.38</v>
      </c>
      <c r="AC54" s="21">
        <v>0</v>
      </c>
      <c r="AD54" s="21">
        <f t="shared" si="21"/>
        <v>42.47</v>
      </c>
      <c r="AE54" s="22">
        <v>5198996.58</v>
      </c>
      <c r="AF54" s="24">
        <v>3416202.6100000003</v>
      </c>
      <c r="AG54" s="22">
        <v>829917.17000000016</v>
      </c>
      <c r="AH54" s="22">
        <v>0</v>
      </c>
      <c r="AI54" s="25">
        <f t="shared" si="22"/>
        <v>952876.79999999958</v>
      </c>
      <c r="AJ54" s="24">
        <f t="shared" si="11"/>
        <v>-227036.84999998659</v>
      </c>
      <c r="AK54" s="26">
        <f t="shared" si="23"/>
        <v>-4.1842139922088011E-2</v>
      </c>
      <c r="AL54" s="27">
        <f t="shared" si="12"/>
        <v>1.5500000000000114</v>
      </c>
      <c r="AM54" s="26">
        <f t="shared" si="13"/>
        <v>1.1451791651274558E-2</v>
      </c>
      <c r="AN54" s="27">
        <f t="shared" si="14"/>
        <v>1.1700000000000159</v>
      </c>
      <c r="AO54" s="26">
        <f t="shared" si="15"/>
        <v>2.8329297820823642E-2</v>
      </c>
      <c r="AP54" s="22">
        <f t="shared" si="16"/>
        <v>1198299.3486174301</v>
      </c>
      <c r="AQ54" s="28">
        <f t="shared" si="17"/>
        <v>-245422.5486174305</v>
      </c>
      <c r="AR54" s="26">
        <f t="shared" si="24"/>
        <v>-0.20480904783983511</v>
      </c>
    </row>
    <row r="55" spans="1:44">
      <c r="A55" s="18" t="s">
        <v>130</v>
      </c>
      <c r="B55" s="19" t="s">
        <v>131</v>
      </c>
      <c r="C55" s="18" t="s">
        <v>132</v>
      </c>
      <c r="D55" s="20" t="s">
        <v>4</v>
      </c>
      <c r="E55" s="21">
        <f t="shared" si="18"/>
        <v>49.95</v>
      </c>
      <c r="F55" s="21">
        <v>18.7</v>
      </c>
      <c r="G55" s="21">
        <v>22.7</v>
      </c>
      <c r="H55" s="21">
        <v>2.67</v>
      </c>
      <c r="I55" s="21">
        <v>0</v>
      </c>
      <c r="J55" s="21">
        <v>4.2699999999999996</v>
      </c>
      <c r="K55" s="21">
        <v>1.61</v>
      </c>
      <c r="L55" s="21">
        <v>0</v>
      </c>
      <c r="M55" s="21">
        <v>0</v>
      </c>
      <c r="N55" s="21">
        <f t="shared" si="19"/>
        <v>8.5500000000000043</v>
      </c>
      <c r="O55" s="22">
        <f>IFERROR(VLOOKUP(C55,'[8]17-18 Summary'!F:O,9,0),0)</f>
        <v>1151720.5499999989</v>
      </c>
      <c r="P55" s="22">
        <f>IFERROR(VLOOKUP(C55,'[8]17-18 Summary'!F:O,2,0),0)</f>
        <v>590358.36999999906</v>
      </c>
      <c r="Q55" s="22">
        <f>IFERROR(VLOOKUP(C55,'[8]17-18 Summary'!F:O,3,0),0)</f>
        <v>431836.5</v>
      </c>
      <c r="R55" s="22">
        <f>IFERROR(VLOOKUP(C55,'[8]17-18 Summary'!F:O,4,0),0)</f>
        <v>46286.82</v>
      </c>
      <c r="S55" s="22">
        <f t="shared" si="20"/>
        <v>129525.67999999982</v>
      </c>
      <c r="T55" s="23"/>
      <c r="U55" s="21">
        <f t="shared" si="10"/>
        <v>48.67</v>
      </c>
      <c r="V55" s="21">
        <v>17</v>
      </c>
      <c r="W55" s="21">
        <v>24</v>
      </c>
      <c r="X55" s="21">
        <v>2.69</v>
      </c>
      <c r="Y55" s="21">
        <v>0</v>
      </c>
      <c r="Z55" s="21">
        <v>2.38</v>
      </c>
      <c r="AA55" s="21">
        <v>2.6</v>
      </c>
      <c r="AB55" s="21">
        <v>0</v>
      </c>
      <c r="AC55" s="21">
        <v>0</v>
      </c>
      <c r="AD55" s="21">
        <f t="shared" si="21"/>
        <v>7.6700000000000017</v>
      </c>
      <c r="AE55" s="22">
        <v>1091017.7000000002</v>
      </c>
      <c r="AF55" s="24">
        <v>625414.93000000005</v>
      </c>
      <c r="AG55" s="22">
        <v>334351.28000000009</v>
      </c>
      <c r="AH55" s="22">
        <v>0</v>
      </c>
      <c r="AI55" s="25">
        <f t="shared" si="22"/>
        <v>131251.49000000005</v>
      </c>
      <c r="AJ55" s="24">
        <f t="shared" si="11"/>
        <v>-60702.849999998696</v>
      </c>
      <c r="AK55" s="26">
        <f t="shared" si="23"/>
        <v>-5.2706231559381964E-2</v>
      </c>
      <c r="AL55" s="27">
        <f t="shared" si="12"/>
        <v>-1.2800000000000011</v>
      </c>
      <c r="AM55" s="26">
        <f t="shared" si="13"/>
        <v>-2.5625625625625648E-2</v>
      </c>
      <c r="AN55" s="27">
        <f t="shared" si="14"/>
        <v>-0.88000000000000256</v>
      </c>
      <c r="AO55" s="26">
        <f t="shared" si="15"/>
        <v>-0.10292397660818738</v>
      </c>
      <c r="AP55" s="22">
        <f t="shared" si="16"/>
        <v>116194.38194152027</v>
      </c>
      <c r="AQ55" s="22">
        <f t="shared" si="17"/>
        <v>15057.108058479775</v>
      </c>
      <c r="AR55" s="26">
        <f t="shared" si="24"/>
        <v>0.12958550841173974</v>
      </c>
    </row>
    <row r="56" spans="1:44">
      <c r="A56" s="18" t="s">
        <v>133</v>
      </c>
      <c r="B56" s="19" t="s">
        <v>134</v>
      </c>
      <c r="C56" s="18" t="s">
        <v>135</v>
      </c>
      <c r="D56" s="20" t="s">
        <v>4</v>
      </c>
      <c r="E56" s="21">
        <f t="shared" si="18"/>
        <v>28.020000000000003</v>
      </c>
      <c r="F56" s="21">
        <v>11.92</v>
      </c>
      <c r="G56" s="21">
        <v>10.65</v>
      </c>
      <c r="H56" s="21">
        <v>2.62</v>
      </c>
      <c r="I56" s="21">
        <v>0</v>
      </c>
      <c r="J56" s="21">
        <v>1.1499999999999999</v>
      </c>
      <c r="K56" s="21">
        <v>0</v>
      </c>
      <c r="L56" s="21">
        <v>0.6</v>
      </c>
      <c r="M56" s="21">
        <v>1.08</v>
      </c>
      <c r="N56" s="21">
        <f t="shared" si="19"/>
        <v>5.4500000000000011</v>
      </c>
      <c r="O56" s="22">
        <f>IFERROR(VLOOKUP(C56,'[8]17-18 Summary'!F:O,9,0),0)</f>
        <v>822338.22999999858</v>
      </c>
      <c r="P56" s="22">
        <f>IFERROR(VLOOKUP(C56,'[8]17-18 Summary'!F:O,2,0),0)</f>
        <v>461954.23999999888</v>
      </c>
      <c r="Q56" s="22">
        <f>IFERROR(VLOOKUP(C56,'[8]17-18 Summary'!F:O,3,0),0)</f>
        <v>245001.00999999983</v>
      </c>
      <c r="R56" s="22">
        <f>IFERROR(VLOOKUP(C56,'[8]17-18 Summary'!F:O,4,0),0)</f>
        <v>62495.899999999885</v>
      </c>
      <c r="S56" s="22">
        <f t="shared" si="20"/>
        <v>115382.97999999986</v>
      </c>
      <c r="T56" s="23"/>
      <c r="U56" s="21">
        <f t="shared" si="10"/>
        <v>29.470000000000002</v>
      </c>
      <c r="V56" s="21">
        <v>13.61</v>
      </c>
      <c r="W56" s="21">
        <v>10.67</v>
      </c>
      <c r="X56" s="21">
        <v>2.2999999999999998</v>
      </c>
      <c r="Y56" s="21">
        <v>0</v>
      </c>
      <c r="Z56" s="21">
        <v>1.1499999999999999</v>
      </c>
      <c r="AA56" s="21">
        <v>0</v>
      </c>
      <c r="AB56" s="21">
        <v>0.6</v>
      </c>
      <c r="AC56" s="21">
        <v>1.1399999999999999</v>
      </c>
      <c r="AD56" s="21">
        <f t="shared" si="21"/>
        <v>5.1900000000000031</v>
      </c>
      <c r="AE56" s="22">
        <v>773471.94</v>
      </c>
      <c r="AF56" s="24">
        <v>446660.90999999992</v>
      </c>
      <c r="AG56" s="22">
        <v>218895.57000000004</v>
      </c>
      <c r="AH56" s="22">
        <v>0</v>
      </c>
      <c r="AI56" s="25">
        <f t="shared" si="22"/>
        <v>107915.45999999999</v>
      </c>
      <c r="AJ56" s="24">
        <f t="shared" si="11"/>
        <v>-48866.28999999864</v>
      </c>
      <c r="AK56" s="26">
        <f t="shared" si="23"/>
        <v>-5.9423590217858077E-2</v>
      </c>
      <c r="AL56" s="27">
        <f t="shared" si="12"/>
        <v>1.4499999999999993</v>
      </c>
      <c r="AM56" s="26">
        <f t="shared" si="13"/>
        <v>5.1748750892219815E-2</v>
      </c>
      <c r="AN56" s="27">
        <f t="shared" si="14"/>
        <v>-0.25999999999999801</v>
      </c>
      <c r="AO56" s="26">
        <f t="shared" si="15"/>
        <v>-4.7706422018348252E-2</v>
      </c>
      <c r="AP56" s="22">
        <f t="shared" si="16"/>
        <v>109878.47086238523</v>
      </c>
      <c r="AQ56" s="22">
        <f t="shared" si="17"/>
        <v>-1963.0108623852429</v>
      </c>
      <c r="AR56" s="26">
        <f t="shared" si="24"/>
        <v>-1.7865291052728344E-2</v>
      </c>
    </row>
    <row r="57" spans="1:44">
      <c r="A57" s="18" t="s">
        <v>136</v>
      </c>
      <c r="B57" s="19" t="s">
        <v>137</v>
      </c>
      <c r="C57" s="18" t="s">
        <v>138</v>
      </c>
      <c r="D57" s="20" t="s">
        <v>4</v>
      </c>
      <c r="E57" s="21">
        <f t="shared" si="18"/>
        <v>58.3</v>
      </c>
      <c r="F57" s="21">
        <v>25.11</v>
      </c>
      <c r="G57" s="21">
        <v>27.21</v>
      </c>
      <c r="H57" s="21">
        <v>3.39</v>
      </c>
      <c r="I57" s="21">
        <v>0</v>
      </c>
      <c r="J57" s="21">
        <v>0.41</v>
      </c>
      <c r="K57" s="21">
        <v>0</v>
      </c>
      <c r="L57" s="21">
        <v>1</v>
      </c>
      <c r="M57" s="21">
        <v>1.18</v>
      </c>
      <c r="N57" s="21">
        <f t="shared" si="19"/>
        <v>5.9799999999999969</v>
      </c>
      <c r="O57" s="22">
        <f>IFERROR(VLOOKUP(C57,'[8]17-18 Summary'!F:O,9,0),0)</f>
        <v>1303147.3599999994</v>
      </c>
      <c r="P57" s="22">
        <f>IFERROR(VLOOKUP(C57,'[8]17-18 Summary'!F:O,2,0),0)</f>
        <v>695433.82</v>
      </c>
      <c r="Q57" s="22">
        <f>IFERROR(VLOOKUP(C57,'[8]17-18 Summary'!F:O,3,0),0)</f>
        <v>466086.81999999989</v>
      </c>
      <c r="R57" s="22">
        <f>IFERROR(VLOOKUP(C57,'[8]17-18 Summary'!F:O,4,0),0)</f>
        <v>84076.309999999896</v>
      </c>
      <c r="S57" s="22">
        <f t="shared" si="20"/>
        <v>141626.71999999956</v>
      </c>
      <c r="T57" s="23"/>
      <c r="U57" s="21">
        <f t="shared" si="10"/>
        <v>52.79</v>
      </c>
      <c r="V57" s="21">
        <v>23.25</v>
      </c>
      <c r="W57" s="21">
        <v>23.18</v>
      </c>
      <c r="X57" s="21">
        <v>3.39</v>
      </c>
      <c r="Y57" s="21">
        <v>0</v>
      </c>
      <c r="Z57" s="21">
        <v>0.79</v>
      </c>
      <c r="AA57" s="21">
        <v>0</v>
      </c>
      <c r="AB57" s="21">
        <v>1</v>
      </c>
      <c r="AC57" s="21">
        <v>1.18</v>
      </c>
      <c r="AD57" s="21">
        <f t="shared" si="21"/>
        <v>6.3599999999999994</v>
      </c>
      <c r="AE57" s="22">
        <v>1257900.8999999999</v>
      </c>
      <c r="AF57" s="24">
        <v>726363.51</v>
      </c>
      <c r="AG57" s="22">
        <v>389539.43000000005</v>
      </c>
      <c r="AH57" s="22">
        <v>0</v>
      </c>
      <c r="AI57" s="25">
        <f t="shared" si="22"/>
        <v>141997.95999999985</v>
      </c>
      <c r="AJ57" s="24">
        <f t="shared" si="11"/>
        <v>-45246.459999999497</v>
      </c>
      <c r="AK57" s="26">
        <f t="shared" si="23"/>
        <v>-3.4720908309248712E-2</v>
      </c>
      <c r="AL57" s="27">
        <f t="shared" si="12"/>
        <v>-5.509999999999998</v>
      </c>
      <c r="AM57" s="26">
        <f t="shared" si="13"/>
        <v>-9.4511149228130337E-2</v>
      </c>
      <c r="AN57" s="27">
        <f t="shared" si="14"/>
        <v>0.38000000000000256</v>
      </c>
      <c r="AO57" s="26">
        <f t="shared" si="15"/>
        <v>6.3545150501672698E-2</v>
      </c>
      <c r="AP57" s="22">
        <f t="shared" si="16"/>
        <v>150626.4112374578</v>
      </c>
      <c r="AQ57" s="22">
        <f t="shared" si="17"/>
        <v>-8628.4512374579499</v>
      </c>
      <c r="AR57" s="26">
        <f t="shared" si="24"/>
        <v>-5.7283786864280185E-2</v>
      </c>
    </row>
    <row r="58" spans="1:44">
      <c r="A58" s="18" t="s">
        <v>139</v>
      </c>
      <c r="B58" s="19" t="s">
        <v>140</v>
      </c>
      <c r="C58" s="18" t="s">
        <v>141</v>
      </c>
      <c r="D58" s="20" t="s">
        <v>4</v>
      </c>
      <c r="E58" s="21">
        <f t="shared" si="18"/>
        <v>49.379999999999995</v>
      </c>
      <c r="F58" s="21">
        <v>17.47</v>
      </c>
      <c r="G58" s="21">
        <v>23.64</v>
      </c>
      <c r="H58" s="21">
        <v>2.08</v>
      </c>
      <c r="I58" s="21">
        <v>0</v>
      </c>
      <c r="J58" s="21">
        <v>2.16</v>
      </c>
      <c r="K58" s="21">
        <v>0</v>
      </c>
      <c r="L58" s="21">
        <v>1</v>
      </c>
      <c r="M58" s="21">
        <v>3.03</v>
      </c>
      <c r="N58" s="21">
        <f t="shared" si="19"/>
        <v>8.269999999999996</v>
      </c>
      <c r="O58" s="22">
        <f>IFERROR(VLOOKUP(C58,'[8]17-18 Summary'!F:O,9,0),0)</f>
        <v>1236487.92</v>
      </c>
      <c r="P58" s="22">
        <f>IFERROR(VLOOKUP(C58,'[8]17-18 Summary'!F:O,2,0),0)</f>
        <v>727896.72</v>
      </c>
      <c r="Q58" s="22">
        <f>IFERROR(VLOOKUP(C58,'[8]17-18 Summary'!F:O,3,0),0)</f>
        <v>379386.64</v>
      </c>
      <c r="R58" s="22">
        <f>IFERROR(VLOOKUP(C58,'[8]17-18 Summary'!F:O,4,0),0)</f>
        <v>45770.05</v>
      </c>
      <c r="S58" s="22">
        <f t="shared" si="20"/>
        <v>129204.55999999994</v>
      </c>
      <c r="T58" s="23"/>
      <c r="U58" s="21">
        <f t="shared" si="10"/>
        <v>52.190000000000005</v>
      </c>
      <c r="V58" s="21">
        <v>18.8</v>
      </c>
      <c r="W58" s="21">
        <v>25.46</v>
      </c>
      <c r="X58" s="21">
        <v>2.15</v>
      </c>
      <c r="Y58" s="21">
        <v>0</v>
      </c>
      <c r="Z58" s="21">
        <v>2.2000000000000002</v>
      </c>
      <c r="AA58" s="21">
        <v>0</v>
      </c>
      <c r="AB58" s="21">
        <v>1</v>
      </c>
      <c r="AC58" s="21">
        <v>2.58</v>
      </c>
      <c r="AD58" s="21">
        <f t="shared" si="21"/>
        <v>7.93</v>
      </c>
      <c r="AE58" s="22">
        <v>1210204.92</v>
      </c>
      <c r="AF58" s="24">
        <v>718266.16</v>
      </c>
      <c r="AG58" s="22">
        <v>359169.45</v>
      </c>
      <c r="AH58" s="22">
        <v>0</v>
      </c>
      <c r="AI58" s="25">
        <f t="shared" si="22"/>
        <v>132769.30999999988</v>
      </c>
      <c r="AJ58" s="24">
        <f t="shared" si="11"/>
        <v>-26283</v>
      </c>
      <c r="AK58" s="26">
        <f t="shared" si="23"/>
        <v>-2.125617207809034E-2</v>
      </c>
      <c r="AL58" s="27">
        <f t="shared" si="12"/>
        <v>2.8100000000000094</v>
      </c>
      <c r="AM58" s="26">
        <f t="shared" si="13"/>
        <v>5.6905629809639723E-2</v>
      </c>
      <c r="AN58" s="27">
        <f t="shared" si="14"/>
        <v>-0.33999999999999631</v>
      </c>
      <c r="AO58" s="26">
        <f t="shared" si="15"/>
        <v>-4.1112454655380465E-2</v>
      </c>
      <c r="AP58" s="22">
        <f t="shared" si="16"/>
        <v>123892.64338573156</v>
      </c>
      <c r="AQ58" s="22">
        <f t="shared" si="17"/>
        <v>8876.6666142683243</v>
      </c>
      <c r="AR58" s="26">
        <f t="shared" si="24"/>
        <v>7.1648052472586363E-2</v>
      </c>
    </row>
    <row r="59" spans="1:44">
      <c r="A59" s="18" t="s">
        <v>142</v>
      </c>
      <c r="B59" s="19" t="s">
        <v>143</v>
      </c>
      <c r="C59" s="18" t="s">
        <v>144</v>
      </c>
      <c r="D59" s="20" t="s">
        <v>4</v>
      </c>
      <c r="E59" s="21">
        <f t="shared" si="18"/>
        <v>15.55</v>
      </c>
      <c r="F59" s="21">
        <v>5.6</v>
      </c>
      <c r="G59" s="21">
        <v>6.86</v>
      </c>
      <c r="H59" s="21">
        <v>1.62</v>
      </c>
      <c r="I59" s="21">
        <v>0</v>
      </c>
      <c r="J59" s="21">
        <v>0</v>
      </c>
      <c r="K59" s="21">
        <v>0</v>
      </c>
      <c r="L59" s="21">
        <v>0.43</v>
      </c>
      <c r="M59" s="21">
        <v>1.04</v>
      </c>
      <c r="N59" s="21">
        <f t="shared" si="19"/>
        <v>3.0900000000000007</v>
      </c>
      <c r="O59" s="22">
        <f>IFERROR(VLOOKUP(C59,'[8]17-18 Summary'!F:O,9,0),0)</f>
        <v>421665.63999999891</v>
      </c>
      <c r="P59" s="22">
        <f>IFERROR(VLOOKUP(C59,'[8]17-18 Summary'!F:O,2,0),0)</f>
        <v>249554.49999999889</v>
      </c>
      <c r="Q59" s="22">
        <f>IFERROR(VLOOKUP(C59,'[8]17-18 Summary'!F:O,3,0),0)</f>
        <v>109329.85</v>
      </c>
      <c r="R59" s="22">
        <f>IFERROR(VLOOKUP(C59,'[8]17-18 Summary'!F:O,4,0),0)</f>
        <v>36113.4</v>
      </c>
      <c r="S59" s="22">
        <f t="shared" si="20"/>
        <v>62781.290000000008</v>
      </c>
      <c r="T59" s="23"/>
      <c r="U59" s="21">
        <f t="shared" si="10"/>
        <v>15.010000000000002</v>
      </c>
      <c r="V59" s="21">
        <v>6.6</v>
      </c>
      <c r="W59" s="21">
        <v>5.2</v>
      </c>
      <c r="X59" s="21">
        <v>1.74</v>
      </c>
      <c r="Y59" s="21">
        <v>0</v>
      </c>
      <c r="Z59" s="21">
        <v>0</v>
      </c>
      <c r="AA59" s="21">
        <v>0</v>
      </c>
      <c r="AB59" s="21">
        <v>0.43</v>
      </c>
      <c r="AC59" s="21">
        <v>1.04</v>
      </c>
      <c r="AD59" s="21">
        <f t="shared" si="21"/>
        <v>3.2100000000000017</v>
      </c>
      <c r="AE59" s="22">
        <v>399755.64000000007</v>
      </c>
      <c r="AF59" s="24">
        <v>243751.34000000003</v>
      </c>
      <c r="AG59" s="22">
        <v>95461.940000000017</v>
      </c>
      <c r="AH59" s="22">
        <v>0</v>
      </c>
      <c r="AI59" s="24">
        <f t="shared" si="22"/>
        <v>60542.36000000003</v>
      </c>
      <c r="AJ59" s="24">
        <f t="shared" si="11"/>
        <v>-21909.999999998836</v>
      </c>
      <c r="AK59" s="26">
        <f t="shared" si="23"/>
        <v>-5.1960600821064983E-2</v>
      </c>
      <c r="AL59" s="27">
        <f t="shared" si="12"/>
        <v>-0.53999999999999915</v>
      </c>
      <c r="AM59" s="26">
        <f t="shared" si="13"/>
        <v>-3.4726688102893831E-2</v>
      </c>
      <c r="AN59" s="27">
        <f t="shared" si="14"/>
        <v>0.12000000000000099</v>
      </c>
      <c r="AO59" s="26">
        <f t="shared" si="15"/>
        <v>3.8834951456310995E-2</v>
      </c>
      <c r="AP59" s="22">
        <f t="shared" si="16"/>
        <v>65219.398349514595</v>
      </c>
      <c r="AQ59" s="22">
        <f t="shared" si="17"/>
        <v>-4677.0383495145652</v>
      </c>
      <c r="AR59" s="26">
        <f t="shared" si="24"/>
        <v>-7.1712381099409125E-2</v>
      </c>
    </row>
    <row r="60" spans="1:44">
      <c r="A60" s="18" t="s">
        <v>145</v>
      </c>
      <c r="B60" s="19" t="s">
        <v>146</v>
      </c>
      <c r="C60" s="18" t="s">
        <v>147</v>
      </c>
      <c r="D60" s="20" t="s">
        <v>4</v>
      </c>
      <c r="E60" s="21">
        <f t="shared" si="18"/>
        <v>225.67</v>
      </c>
      <c r="F60" s="21">
        <v>111.9</v>
      </c>
      <c r="G60" s="21">
        <v>30.22</v>
      </c>
      <c r="H60" s="21">
        <v>54.57</v>
      </c>
      <c r="I60" s="21">
        <v>0</v>
      </c>
      <c r="J60" s="21">
        <v>9.91</v>
      </c>
      <c r="K60" s="21">
        <v>10.07</v>
      </c>
      <c r="L60" s="21">
        <v>9</v>
      </c>
      <c r="M60" s="21">
        <v>0</v>
      </c>
      <c r="N60" s="21">
        <f t="shared" si="19"/>
        <v>83.549999999999983</v>
      </c>
      <c r="O60" s="22">
        <f>IFERROR(VLOOKUP(C60,'[8]17-18 Summary'!F:O,9,0),0)</f>
        <v>7874020.7700000005</v>
      </c>
      <c r="P60" s="22">
        <f>IFERROR(VLOOKUP(C60,'[8]17-18 Summary'!F:O,2,0),0)</f>
        <v>5063420.68</v>
      </c>
      <c r="Q60" s="22">
        <f>IFERROR(VLOOKUP(C60,'[8]17-18 Summary'!F:O,3,0),0)</f>
        <v>791665.56</v>
      </c>
      <c r="R60" s="22">
        <f>IFERROR(VLOOKUP(C60,'[8]17-18 Summary'!F:O,4,0),0)</f>
        <v>1338765.6200000001</v>
      </c>
      <c r="S60" s="22">
        <f t="shared" si="20"/>
        <v>2018934.5300000007</v>
      </c>
      <c r="T60" s="23"/>
      <c r="U60" s="21">
        <f t="shared" si="10"/>
        <v>243.03</v>
      </c>
      <c r="V60" s="21">
        <v>123.26</v>
      </c>
      <c r="W60" s="21">
        <v>32.6</v>
      </c>
      <c r="X60" s="21">
        <v>53</v>
      </c>
      <c r="Y60" s="21">
        <v>0</v>
      </c>
      <c r="Z60" s="21">
        <v>9.18</v>
      </c>
      <c r="AA60" s="21">
        <v>14.64</v>
      </c>
      <c r="AB60" s="21">
        <v>10.35</v>
      </c>
      <c r="AC60" s="21">
        <v>0</v>
      </c>
      <c r="AD60" s="21">
        <f t="shared" si="21"/>
        <v>87.169999999999987</v>
      </c>
      <c r="AE60" s="22">
        <v>8128128.4199999999</v>
      </c>
      <c r="AF60" s="24">
        <v>5424065.25</v>
      </c>
      <c r="AG60" s="22">
        <v>781815.28999999992</v>
      </c>
      <c r="AH60" s="22">
        <v>0</v>
      </c>
      <c r="AI60" s="25">
        <f t="shared" si="22"/>
        <v>1922247.88</v>
      </c>
      <c r="AJ60" s="24">
        <f t="shared" si="11"/>
        <v>254107.64999999944</v>
      </c>
      <c r="AK60" s="26">
        <f t="shared" si="23"/>
        <v>3.2271650967463657E-2</v>
      </c>
      <c r="AL60" s="27">
        <f t="shared" si="12"/>
        <v>17.360000000000014</v>
      </c>
      <c r="AM60" s="26">
        <f t="shared" si="13"/>
        <v>7.6926485576284023E-2</v>
      </c>
      <c r="AN60" s="27">
        <f t="shared" si="14"/>
        <v>3.6200000000000045</v>
      </c>
      <c r="AO60" s="26">
        <f t="shared" si="15"/>
        <v>4.3327348892878578E-2</v>
      </c>
      <c r="AP60" s="22">
        <f t="shared" si="16"/>
        <v>2106409.6107731904</v>
      </c>
      <c r="AQ60" s="28">
        <f t="shared" si="17"/>
        <v>-184161.7307731905</v>
      </c>
      <c r="AR60" s="26">
        <f t="shared" si="24"/>
        <v>-8.7429211218605807E-2</v>
      </c>
    </row>
    <row r="61" spans="1:44">
      <c r="A61" s="18" t="s">
        <v>148</v>
      </c>
      <c r="B61" s="19" t="s">
        <v>149</v>
      </c>
      <c r="C61" s="3" t="s">
        <v>150</v>
      </c>
      <c r="D61" s="20" t="s">
        <v>4</v>
      </c>
      <c r="E61" s="21">
        <f t="shared" si="18"/>
        <v>34.93</v>
      </c>
      <c r="F61" s="21">
        <v>15.6</v>
      </c>
      <c r="G61" s="21">
        <v>13.11</v>
      </c>
      <c r="H61" s="21">
        <v>1.91</v>
      </c>
      <c r="I61" s="21">
        <v>0</v>
      </c>
      <c r="J61" s="21">
        <v>1.08</v>
      </c>
      <c r="K61" s="21">
        <v>0</v>
      </c>
      <c r="L61" s="21">
        <v>0.94</v>
      </c>
      <c r="M61" s="21">
        <v>2.29</v>
      </c>
      <c r="N61" s="21">
        <f t="shared" si="19"/>
        <v>6.2199999999999989</v>
      </c>
      <c r="O61" s="22">
        <f>IFERROR(VLOOKUP(C61,'[8]17-18 Summary'!F:O,9,0),0)</f>
        <v>790896.47999999777</v>
      </c>
      <c r="P61" s="22">
        <f>IFERROR(VLOOKUP(C61,'[8]17-18 Summary'!F:O,2,0),0)</f>
        <v>452055.90999999887</v>
      </c>
      <c r="Q61" s="22">
        <f>IFERROR(VLOOKUP(C61,'[8]17-18 Summary'!F:O,3,0),0)</f>
        <v>219388.33999999901</v>
      </c>
      <c r="R61" s="22">
        <f>IFERROR(VLOOKUP(C61,'[8]17-18 Summary'!F:O,4,0),0)</f>
        <v>50469.299999999996</v>
      </c>
      <c r="S61" s="22">
        <f t="shared" si="20"/>
        <v>119452.22999999989</v>
      </c>
      <c r="T61" s="23"/>
      <c r="U61" s="21">
        <f t="shared" si="10"/>
        <v>36.64</v>
      </c>
      <c r="V61" s="21">
        <v>17.600000000000001</v>
      </c>
      <c r="W61" s="21">
        <v>13.17</v>
      </c>
      <c r="X61" s="21">
        <v>1.79</v>
      </c>
      <c r="Y61" s="21">
        <v>0</v>
      </c>
      <c r="Z61" s="21">
        <v>1.08</v>
      </c>
      <c r="AA61" s="21">
        <v>0</v>
      </c>
      <c r="AB61" s="21">
        <v>0.94</v>
      </c>
      <c r="AC61" s="21">
        <v>2.06</v>
      </c>
      <c r="AD61" s="21">
        <f t="shared" si="21"/>
        <v>5.8699999999999992</v>
      </c>
      <c r="AE61" s="22">
        <v>791536.36</v>
      </c>
      <c r="AF61" s="24">
        <v>484682.88000000012</v>
      </c>
      <c r="AG61" s="22">
        <v>194999.18999999997</v>
      </c>
      <c r="AH61" s="22">
        <v>0</v>
      </c>
      <c r="AI61" s="25">
        <f t="shared" si="22"/>
        <v>111854.28999999989</v>
      </c>
      <c r="AJ61" s="24">
        <f t="shared" si="11"/>
        <v>639.88000000221655</v>
      </c>
      <c r="AK61" s="26">
        <f t="shared" si="23"/>
        <v>8.090565784313749E-4</v>
      </c>
      <c r="AL61" s="27">
        <f t="shared" si="12"/>
        <v>1.7100000000000009</v>
      </c>
      <c r="AM61" s="26">
        <f t="shared" si="13"/>
        <v>4.8955052963069019E-2</v>
      </c>
      <c r="AN61" s="27">
        <f t="shared" si="14"/>
        <v>-0.34999999999999964</v>
      </c>
      <c r="AO61" s="26">
        <f t="shared" si="15"/>
        <v>-5.6270096463022459E-2</v>
      </c>
      <c r="AP61" s="22">
        <f t="shared" si="16"/>
        <v>112730.64149517675</v>
      </c>
      <c r="AQ61" s="22">
        <f t="shared" si="17"/>
        <v>-876.35149517685932</v>
      </c>
      <c r="AR61" s="26">
        <f t="shared" si="24"/>
        <v>-7.7738535286730765E-3</v>
      </c>
    </row>
    <row r="62" spans="1:44">
      <c r="A62" s="18" t="s">
        <v>151</v>
      </c>
      <c r="B62" s="19" t="s">
        <v>151</v>
      </c>
      <c r="C62" s="18" t="s">
        <v>152</v>
      </c>
      <c r="D62" s="20" t="s">
        <v>4</v>
      </c>
      <c r="E62" s="21">
        <f t="shared" si="18"/>
        <v>42.14</v>
      </c>
      <c r="F62" s="21">
        <v>17.25</v>
      </c>
      <c r="G62" s="21">
        <v>17.91</v>
      </c>
      <c r="H62" s="21">
        <v>1.95</v>
      </c>
      <c r="I62" s="21">
        <v>0</v>
      </c>
      <c r="J62" s="21">
        <v>1.78</v>
      </c>
      <c r="K62" s="21">
        <v>0</v>
      </c>
      <c r="L62" s="21">
        <v>1</v>
      </c>
      <c r="M62" s="21">
        <v>2.25</v>
      </c>
      <c r="N62" s="21">
        <f t="shared" si="19"/>
        <v>6.98</v>
      </c>
      <c r="O62" s="22">
        <f>IFERROR(VLOOKUP(C62,'[8]17-18 Summary'!F:O,9,0),0)</f>
        <v>1225490.9899999998</v>
      </c>
      <c r="P62" s="22">
        <f>IFERROR(VLOOKUP(C62,'[8]17-18 Summary'!F:O,2,0),0)</f>
        <v>729024.2699999999</v>
      </c>
      <c r="Q62" s="22">
        <f>IFERROR(VLOOKUP(C62,'[8]17-18 Summary'!F:O,3,0),0)</f>
        <v>325843.06</v>
      </c>
      <c r="R62" s="22">
        <f>IFERROR(VLOOKUP(C62,'[8]17-18 Summary'!F:O,4,0),0)</f>
        <v>73010.569999999891</v>
      </c>
      <c r="S62" s="22">
        <f t="shared" si="20"/>
        <v>170623.65999999986</v>
      </c>
      <c r="T62" s="23"/>
      <c r="U62" s="21">
        <f t="shared" si="10"/>
        <v>43.05</v>
      </c>
      <c r="V62" s="21">
        <v>17.45</v>
      </c>
      <c r="W62" s="21">
        <v>18.07</v>
      </c>
      <c r="X62" s="21">
        <v>2.89</v>
      </c>
      <c r="Y62" s="21">
        <v>0</v>
      </c>
      <c r="Z62" s="21">
        <v>1.51</v>
      </c>
      <c r="AA62" s="21">
        <v>0</v>
      </c>
      <c r="AB62" s="21">
        <v>1</v>
      </c>
      <c r="AC62" s="21">
        <v>2.13</v>
      </c>
      <c r="AD62" s="21">
        <f t="shared" si="21"/>
        <v>7.5299999999999976</v>
      </c>
      <c r="AE62" s="22">
        <v>1191860.6199999996</v>
      </c>
      <c r="AF62" s="24">
        <v>700363.43999999983</v>
      </c>
      <c r="AG62" s="22">
        <v>336873.66</v>
      </c>
      <c r="AH62" s="22">
        <v>0</v>
      </c>
      <c r="AI62" s="25">
        <f t="shared" si="22"/>
        <v>154623.51999999984</v>
      </c>
      <c r="AJ62" s="24">
        <f t="shared" si="11"/>
        <v>-33630.370000000112</v>
      </c>
      <c r="AK62" s="26">
        <f t="shared" si="23"/>
        <v>-2.7442364141738913E-2</v>
      </c>
      <c r="AL62" s="27">
        <f t="shared" si="12"/>
        <v>0.90999999999999659</v>
      </c>
      <c r="AM62" s="26">
        <f t="shared" si="13"/>
        <v>2.1594684385381979E-2</v>
      </c>
      <c r="AN62" s="27">
        <f t="shared" si="14"/>
        <v>0.54999999999999716</v>
      </c>
      <c r="AO62" s="26">
        <f t="shared" si="15"/>
        <v>7.879656160458412E-2</v>
      </c>
      <c r="AP62" s="22">
        <f t="shared" si="16"/>
        <v>184068.21773638946</v>
      </c>
      <c r="AQ62" s="22">
        <f t="shared" si="17"/>
        <v>-29444.697736389615</v>
      </c>
      <c r="AR62" s="26">
        <f t="shared" si="24"/>
        <v>-0.1599662239276875</v>
      </c>
    </row>
    <row r="63" spans="1:44">
      <c r="A63" s="18" t="s">
        <v>153</v>
      </c>
      <c r="B63" s="19" t="s">
        <v>154</v>
      </c>
      <c r="C63" s="18" t="s">
        <v>155</v>
      </c>
      <c r="D63" s="20" t="s">
        <v>4</v>
      </c>
      <c r="E63" s="21">
        <f t="shared" si="18"/>
        <v>39.08</v>
      </c>
      <c r="F63" s="21">
        <v>17.260000000000002</v>
      </c>
      <c r="G63" s="21">
        <v>15.19</v>
      </c>
      <c r="H63" s="21">
        <v>2.69</v>
      </c>
      <c r="I63" s="21">
        <v>0</v>
      </c>
      <c r="J63" s="21">
        <v>1.22</v>
      </c>
      <c r="K63" s="21">
        <v>0</v>
      </c>
      <c r="L63" s="21">
        <v>1</v>
      </c>
      <c r="M63" s="21">
        <v>1.72</v>
      </c>
      <c r="N63" s="21">
        <f t="shared" si="19"/>
        <v>6.6299999999999972</v>
      </c>
      <c r="O63" s="22">
        <f>IFERROR(VLOOKUP(C63,'[8]17-18 Summary'!F:O,9,0),0)</f>
        <v>1080600.2699999998</v>
      </c>
      <c r="P63" s="22">
        <f>IFERROR(VLOOKUP(C63,'[8]17-18 Summary'!F:O,2,0),0)</f>
        <v>677199.91</v>
      </c>
      <c r="Q63" s="22">
        <f>IFERROR(VLOOKUP(C63,'[8]17-18 Summary'!F:O,3,0),0)</f>
        <v>245765.93999999989</v>
      </c>
      <c r="R63" s="22">
        <f>IFERROR(VLOOKUP(C63,'[8]17-18 Summary'!F:O,4,0),0)</f>
        <v>74874.759999999907</v>
      </c>
      <c r="S63" s="22">
        <f t="shared" si="20"/>
        <v>157634.41999999987</v>
      </c>
      <c r="T63" s="23"/>
      <c r="U63" s="21">
        <f t="shared" si="10"/>
        <v>42.300000000000004</v>
      </c>
      <c r="V63" s="21">
        <v>23.1</v>
      </c>
      <c r="W63" s="21">
        <v>12.18</v>
      </c>
      <c r="X63" s="21">
        <v>3.28</v>
      </c>
      <c r="Y63" s="21">
        <v>0</v>
      </c>
      <c r="Z63" s="21">
        <v>1.22</v>
      </c>
      <c r="AA63" s="21">
        <v>0</v>
      </c>
      <c r="AB63" s="21">
        <v>1</v>
      </c>
      <c r="AC63" s="21">
        <v>1.52</v>
      </c>
      <c r="AD63" s="21">
        <f t="shared" si="21"/>
        <v>7.0200000000000031</v>
      </c>
      <c r="AE63" s="22">
        <v>1059384.0900000001</v>
      </c>
      <c r="AF63" s="24">
        <v>698400.66000000015</v>
      </c>
      <c r="AG63" s="22">
        <v>227119.98</v>
      </c>
      <c r="AH63" s="22">
        <v>0</v>
      </c>
      <c r="AI63" s="25">
        <f t="shared" si="22"/>
        <v>133863.44999999992</v>
      </c>
      <c r="AJ63" s="24">
        <f t="shared" si="11"/>
        <v>-21216.179999999702</v>
      </c>
      <c r="AK63" s="26">
        <f t="shared" si="23"/>
        <v>-1.9633698592357102E-2</v>
      </c>
      <c r="AL63" s="27">
        <f t="shared" si="12"/>
        <v>3.220000000000006</v>
      </c>
      <c r="AM63" s="26">
        <f t="shared" si="13"/>
        <v>8.2395087001023701E-2</v>
      </c>
      <c r="AN63" s="27">
        <f t="shared" si="14"/>
        <v>0.3900000000000059</v>
      </c>
      <c r="AO63" s="26">
        <f t="shared" si="15"/>
        <v>5.8823529411765621E-2</v>
      </c>
      <c r="AP63" s="22">
        <f t="shared" si="16"/>
        <v>166907.03294117647</v>
      </c>
      <c r="AQ63" s="22">
        <f t="shared" si="17"/>
        <v>-33043.582941176544</v>
      </c>
      <c r="AR63" s="26">
        <f t="shared" si="24"/>
        <v>-0.19797597715862691</v>
      </c>
    </row>
    <row r="64" spans="1:44">
      <c r="A64" s="18" t="s">
        <v>156</v>
      </c>
      <c r="B64" s="19" t="s">
        <v>157</v>
      </c>
      <c r="C64" s="18" t="s">
        <v>158</v>
      </c>
      <c r="D64" s="20" t="s">
        <v>4</v>
      </c>
      <c r="E64" s="21">
        <f>SUM(F64:M64)*0</f>
        <v>0</v>
      </c>
      <c r="F64" s="21">
        <f>6.8*0</f>
        <v>0</v>
      </c>
      <c r="G64" s="21">
        <v>16.36</v>
      </c>
      <c r="H64" s="21">
        <v>2.61</v>
      </c>
      <c r="I64" s="21">
        <v>0</v>
      </c>
      <c r="J64" s="21">
        <v>1.55</v>
      </c>
      <c r="K64" s="21">
        <v>0.95</v>
      </c>
      <c r="L64" s="21">
        <v>0.81</v>
      </c>
      <c r="M64" s="21">
        <v>2.0499999999999998</v>
      </c>
      <c r="N64" s="21">
        <f t="shared" si="19"/>
        <v>-16.36</v>
      </c>
      <c r="O64" s="22">
        <f>IFERROR(VLOOKUP(C64,'[8]17-18 Summary'!F:O,9,0),0)</f>
        <v>848943.27999999945</v>
      </c>
      <c r="P64" s="22">
        <f>IFERROR(VLOOKUP(C64,'[8]17-18 Summary'!F:O,2,0),0)</f>
        <v>343756.47999999986</v>
      </c>
      <c r="Q64" s="22">
        <f>IFERROR(VLOOKUP(C64,'[8]17-18 Summary'!F:O,3,0),0)</f>
        <v>342316.18999999989</v>
      </c>
      <c r="R64" s="22">
        <f>IFERROR(VLOOKUP(C64,'[8]17-18 Summary'!F:O,4,0),0)</f>
        <v>51008.649999999885</v>
      </c>
      <c r="S64" s="22">
        <f t="shared" si="20"/>
        <v>162870.60999999969</v>
      </c>
      <c r="T64" s="23"/>
      <c r="U64" s="21">
        <f t="shared" si="10"/>
        <v>30.93</v>
      </c>
      <c r="V64" s="21">
        <v>6.8</v>
      </c>
      <c r="W64" s="21">
        <v>16.260000000000002</v>
      </c>
      <c r="X64" s="21">
        <v>2.61</v>
      </c>
      <c r="Y64" s="21">
        <v>0</v>
      </c>
      <c r="Z64" s="21">
        <v>1.55</v>
      </c>
      <c r="AA64" s="21">
        <v>0.95</v>
      </c>
      <c r="AB64" s="21">
        <v>0.81</v>
      </c>
      <c r="AC64" s="21">
        <v>1.95</v>
      </c>
      <c r="AD64" s="21">
        <f t="shared" si="21"/>
        <v>7.8699999999999974</v>
      </c>
      <c r="AE64" s="22">
        <v>734266.61999999988</v>
      </c>
      <c r="AF64" s="24">
        <v>305808.05000000005</v>
      </c>
      <c r="AG64" s="22">
        <v>292532.12999999995</v>
      </c>
      <c r="AH64" s="22">
        <v>0</v>
      </c>
      <c r="AI64" s="25">
        <f t="shared" si="22"/>
        <v>135926.43999999989</v>
      </c>
      <c r="AJ64" s="24">
        <f t="shared" si="11"/>
        <v>-114676.65999999957</v>
      </c>
      <c r="AK64" s="26">
        <f t="shared" si="23"/>
        <v>-0.13508165115577525</v>
      </c>
      <c r="AL64" s="27">
        <f t="shared" si="12"/>
        <v>30.93</v>
      </c>
      <c r="AM64" s="26">
        <f t="shared" si="13"/>
        <v>0</v>
      </c>
      <c r="AN64" s="27">
        <f t="shared" si="14"/>
        <v>24.229999999999997</v>
      </c>
      <c r="AO64" s="26">
        <f t="shared" si="15"/>
        <v>-1.481051344743276</v>
      </c>
      <c r="AP64" s="22">
        <f t="shared" si="16"/>
        <v>-78349.125959657526</v>
      </c>
      <c r="AQ64" s="28">
        <f t="shared" si="17"/>
        <v>214275.56595965743</v>
      </c>
      <c r="AR64" s="26">
        <f t="shared" si="24"/>
        <v>-2.7348813829778944</v>
      </c>
    </row>
    <row r="65" spans="1:44">
      <c r="A65" s="18" t="s">
        <v>159</v>
      </c>
      <c r="B65" s="19" t="s">
        <v>159</v>
      </c>
      <c r="C65" s="18" t="s">
        <v>160</v>
      </c>
      <c r="D65" s="20" t="s">
        <v>4</v>
      </c>
      <c r="E65" s="21">
        <f>SUM(F65:M65)</f>
        <v>46.180000000000007</v>
      </c>
      <c r="F65" s="21">
        <v>15.91</v>
      </c>
      <c r="G65" s="21">
        <v>22.05</v>
      </c>
      <c r="H65" s="21">
        <v>3.24</v>
      </c>
      <c r="I65" s="21">
        <v>0</v>
      </c>
      <c r="J65" s="21">
        <v>1.99</v>
      </c>
      <c r="K65" s="21">
        <v>0</v>
      </c>
      <c r="L65" s="21">
        <v>1</v>
      </c>
      <c r="M65" s="21">
        <v>1.99</v>
      </c>
      <c r="N65" s="21">
        <f t="shared" si="19"/>
        <v>8.220000000000006</v>
      </c>
      <c r="O65" s="22">
        <f>IFERROR(VLOOKUP(C65,'[8]17-18 Summary'!F:O,9,0),0)</f>
        <v>1346802.3699999987</v>
      </c>
      <c r="P65" s="22">
        <f>IFERROR(VLOOKUP(C65,'[8]17-18 Summary'!F:O,2,0),0)</f>
        <v>701777.39999999898</v>
      </c>
      <c r="Q65" s="22">
        <f>IFERROR(VLOOKUP(C65,'[8]17-18 Summary'!F:O,3,0),0)</f>
        <v>451765.59999999986</v>
      </c>
      <c r="R65" s="22">
        <f>IFERROR(VLOOKUP(C65,'[8]17-18 Summary'!F:O,4,0),0)</f>
        <v>104169.63999999998</v>
      </c>
      <c r="S65" s="22">
        <f t="shared" si="20"/>
        <v>193259.36999999988</v>
      </c>
      <c r="T65" s="23"/>
      <c r="U65" s="21">
        <f t="shared" si="10"/>
        <v>38.879999999999995</v>
      </c>
      <c r="V65" s="21">
        <v>13.9</v>
      </c>
      <c r="W65" s="21">
        <v>16.68</v>
      </c>
      <c r="X65" s="21">
        <v>3.01</v>
      </c>
      <c r="Y65" s="21">
        <v>0</v>
      </c>
      <c r="Z65" s="21">
        <v>2.23</v>
      </c>
      <c r="AA65" s="21">
        <v>0</v>
      </c>
      <c r="AB65" s="21">
        <v>1</v>
      </c>
      <c r="AC65" s="21">
        <v>2.06</v>
      </c>
      <c r="AD65" s="21">
        <f t="shared" si="21"/>
        <v>8.2999999999999972</v>
      </c>
      <c r="AE65" s="22">
        <v>1151828.05</v>
      </c>
      <c r="AF65" s="24">
        <v>611149.29</v>
      </c>
      <c r="AG65" s="22">
        <v>381627.43</v>
      </c>
      <c r="AH65" s="22">
        <v>0</v>
      </c>
      <c r="AI65" s="25">
        <f t="shared" si="22"/>
        <v>159051.33000000002</v>
      </c>
      <c r="AJ65" s="24">
        <f t="shared" si="11"/>
        <v>-194974.31999999867</v>
      </c>
      <c r="AK65" s="26">
        <f t="shared" si="23"/>
        <v>-0.14476832261588524</v>
      </c>
      <c r="AL65" s="27">
        <f t="shared" si="12"/>
        <v>-7.3000000000000114</v>
      </c>
      <c r="AM65" s="26">
        <f t="shared" si="13"/>
        <v>-0.158077089649199</v>
      </c>
      <c r="AN65" s="27">
        <f t="shared" si="14"/>
        <v>7.9999999999991189E-2</v>
      </c>
      <c r="AO65" s="26">
        <f t="shared" si="15"/>
        <v>9.7323600973225222E-3</v>
      </c>
      <c r="AP65" s="22">
        <f t="shared" si="16"/>
        <v>195140.23978102155</v>
      </c>
      <c r="AQ65" s="22">
        <f t="shared" si="17"/>
        <v>-36088.909781021532</v>
      </c>
      <c r="AR65" s="26">
        <f t="shared" si="24"/>
        <v>-0.18493832856574863</v>
      </c>
    </row>
    <row r="66" spans="1:44">
      <c r="A66" s="30" t="s">
        <v>161</v>
      </c>
      <c r="B66" s="19" t="s">
        <v>161</v>
      </c>
      <c r="C66" s="18" t="s">
        <v>162</v>
      </c>
      <c r="D66" s="20" t="s">
        <v>4</v>
      </c>
      <c r="E66" s="21"/>
      <c r="F66" s="21"/>
      <c r="G66" s="21"/>
      <c r="H66" s="21"/>
      <c r="I66" s="21"/>
      <c r="J66" s="21"/>
      <c r="K66" s="21"/>
      <c r="L66" s="21"/>
      <c r="M66" s="21"/>
      <c r="N66" s="21">
        <f t="shared" si="19"/>
        <v>0</v>
      </c>
      <c r="O66" s="22">
        <f>IFERROR(VLOOKUP(C66,'[8]17-18 Summary'!F:O,9,0),0)</f>
        <v>332970.7599999989</v>
      </c>
      <c r="P66" s="22">
        <f>IFERROR(VLOOKUP(C66,'[8]17-18 Summary'!F:O,2,0),0)</f>
        <v>242494.75999999899</v>
      </c>
      <c r="Q66" s="22">
        <f>IFERROR(VLOOKUP(C66,'[8]17-18 Summary'!F:O,3,0),0)</f>
        <v>45165.80999999999</v>
      </c>
      <c r="R66" s="22">
        <f>IFERROR(VLOOKUP(C66,'[8]17-18 Summary'!F:O,4,0),0)</f>
        <v>33421.08</v>
      </c>
      <c r="S66" s="22">
        <f t="shared" si="20"/>
        <v>45310.189999999922</v>
      </c>
      <c r="T66" s="23"/>
      <c r="U66" s="21"/>
      <c r="V66" s="21"/>
      <c r="W66" s="21"/>
      <c r="X66" s="21"/>
      <c r="Y66" s="21"/>
      <c r="Z66" s="21"/>
      <c r="AA66" s="21"/>
      <c r="AB66" s="21"/>
      <c r="AC66" s="21"/>
      <c r="AD66" s="21">
        <f t="shared" si="21"/>
        <v>0</v>
      </c>
      <c r="AE66" s="22">
        <v>0</v>
      </c>
      <c r="AF66" s="24">
        <v>0</v>
      </c>
      <c r="AG66" s="22">
        <v>0</v>
      </c>
      <c r="AH66" s="22">
        <v>0</v>
      </c>
      <c r="AI66" s="24">
        <f t="shared" si="22"/>
        <v>0</v>
      </c>
      <c r="AJ66" s="24">
        <f t="shared" si="11"/>
        <v>-332970.7599999989</v>
      </c>
      <c r="AK66" s="26">
        <f t="shared" si="23"/>
        <v>-1</v>
      </c>
      <c r="AL66" s="27">
        <f t="shared" si="12"/>
        <v>0</v>
      </c>
      <c r="AM66" s="26">
        <f t="shared" si="13"/>
        <v>0</v>
      </c>
      <c r="AN66" s="27">
        <f t="shared" si="14"/>
        <v>0</v>
      </c>
      <c r="AO66" s="26">
        <f t="shared" si="15"/>
        <v>0</v>
      </c>
      <c r="AP66" s="22">
        <f t="shared" si="16"/>
        <v>0</v>
      </c>
      <c r="AQ66" s="22">
        <f t="shared" si="17"/>
        <v>0</v>
      </c>
      <c r="AR66" s="26">
        <f t="shared" si="24"/>
        <v>0</v>
      </c>
    </row>
    <row r="67" spans="1:44">
      <c r="A67" s="30" t="s">
        <v>163</v>
      </c>
      <c r="B67" s="19" t="s">
        <v>163</v>
      </c>
      <c r="C67" s="18" t="s">
        <v>164</v>
      </c>
      <c r="D67" s="20" t="s">
        <v>4</v>
      </c>
      <c r="E67" s="21"/>
      <c r="F67" s="21"/>
      <c r="G67" s="21"/>
      <c r="H67" s="21"/>
      <c r="I67" s="21"/>
      <c r="J67" s="21"/>
      <c r="K67" s="21"/>
      <c r="L67" s="21"/>
      <c r="M67" s="21"/>
      <c r="N67" s="21">
        <f t="shared" si="19"/>
        <v>0</v>
      </c>
      <c r="O67" s="22">
        <f>IFERROR(VLOOKUP(C67,'[8]17-18 Summary'!F:O,9,0),0)</f>
        <v>710265.27999999956</v>
      </c>
      <c r="P67" s="22">
        <f>IFERROR(VLOOKUP(C67,'[8]17-18 Summary'!F:O,2,0),0)</f>
        <v>386956.66000000003</v>
      </c>
      <c r="Q67" s="22">
        <f>IFERROR(VLOOKUP(C67,'[8]17-18 Summary'!F:O,3,0),0)</f>
        <v>227190.25999999989</v>
      </c>
      <c r="R67" s="22">
        <f>IFERROR(VLOOKUP(C67,'[8]17-18 Summary'!F:O,4,0),0)</f>
        <v>36426.979999999901</v>
      </c>
      <c r="S67" s="22">
        <f t="shared" si="20"/>
        <v>96118.359999999637</v>
      </c>
      <c r="T67" s="23"/>
      <c r="U67" s="21"/>
      <c r="V67" s="21"/>
      <c r="W67" s="21"/>
      <c r="X67" s="21"/>
      <c r="Y67" s="21"/>
      <c r="Z67" s="21"/>
      <c r="AA67" s="21"/>
      <c r="AB67" s="21"/>
      <c r="AC67" s="21"/>
      <c r="AD67" s="21">
        <f t="shared" si="21"/>
        <v>0</v>
      </c>
      <c r="AE67" s="22">
        <v>0</v>
      </c>
      <c r="AF67" s="24">
        <v>0</v>
      </c>
      <c r="AG67" s="22">
        <v>0</v>
      </c>
      <c r="AH67" s="22">
        <v>0</v>
      </c>
      <c r="AI67" s="24">
        <f t="shared" si="22"/>
        <v>0</v>
      </c>
      <c r="AJ67" s="24">
        <f t="shared" si="11"/>
        <v>-710265.27999999956</v>
      </c>
      <c r="AK67" s="26">
        <f t="shared" si="23"/>
        <v>-1</v>
      </c>
      <c r="AL67" s="27">
        <f t="shared" si="12"/>
        <v>0</v>
      </c>
      <c r="AM67" s="26">
        <f t="shared" si="13"/>
        <v>0</v>
      </c>
      <c r="AN67" s="27">
        <f t="shared" si="14"/>
        <v>0</v>
      </c>
      <c r="AO67" s="26">
        <f t="shared" si="15"/>
        <v>0</v>
      </c>
      <c r="AP67" s="22">
        <f t="shared" si="16"/>
        <v>0</v>
      </c>
      <c r="AQ67" s="22">
        <f t="shared" si="17"/>
        <v>0</v>
      </c>
      <c r="AR67" s="26">
        <f t="shared" si="24"/>
        <v>0</v>
      </c>
    </row>
    <row r="68" spans="1:44">
      <c r="A68" s="30" t="s">
        <v>165</v>
      </c>
      <c r="B68" s="19" t="s">
        <v>165</v>
      </c>
      <c r="C68" s="18" t="s">
        <v>166</v>
      </c>
      <c r="D68" s="20" t="s">
        <v>4</v>
      </c>
      <c r="E68" s="21">
        <f>SUM(F68:M68)</f>
        <v>0</v>
      </c>
      <c r="F68" s="21">
        <f>13.7*0</f>
        <v>0</v>
      </c>
      <c r="G68" s="21">
        <f>8.81*0</f>
        <v>0</v>
      </c>
      <c r="H68" s="21">
        <f>0.951*0</f>
        <v>0</v>
      </c>
      <c r="I68" s="21">
        <v>0</v>
      </c>
      <c r="J68" s="21">
        <f>0.198*0</f>
        <v>0</v>
      </c>
      <c r="K68" s="21">
        <v>0</v>
      </c>
      <c r="L68" s="21">
        <f>0.594*0</f>
        <v>0</v>
      </c>
      <c r="M68" s="21">
        <f>0.739*0</f>
        <v>0</v>
      </c>
      <c r="N68" s="21">
        <f t="shared" si="19"/>
        <v>0</v>
      </c>
      <c r="O68" s="22">
        <f>IFERROR(VLOOKUP(C68,'[8]17-18 Summary'!F:O,9,0),0)</f>
        <v>807685.07999999868</v>
      </c>
      <c r="P68" s="22">
        <f>IFERROR(VLOOKUP(C68,'[8]17-18 Summary'!F:O,2,0),0)</f>
        <v>493653.53999999887</v>
      </c>
      <c r="Q68" s="22">
        <f>IFERROR(VLOOKUP(C68,'[8]17-18 Summary'!F:O,3,0),0)</f>
        <v>213460.5199999999</v>
      </c>
      <c r="R68" s="22">
        <f>IFERROR(VLOOKUP(C68,'[8]17-18 Summary'!F:O,4,0),0)</f>
        <v>49705.219999999892</v>
      </c>
      <c r="S68" s="22">
        <f t="shared" si="20"/>
        <v>100571.0199999999</v>
      </c>
      <c r="T68" s="23"/>
      <c r="U68" s="21"/>
      <c r="V68" s="21"/>
      <c r="W68" s="21"/>
      <c r="X68" s="21"/>
      <c r="Y68" s="21"/>
      <c r="Z68" s="21"/>
      <c r="AA68" s="21"/>
      <c r="AB68" s="21"/>
      <c r="AC68" s="21"/>
      <c r="AD68" s="21">
        <f t="shared" si="21"/>
        <v>0</v>
      </c>
      <c r="AE68" s="22">
        <v>576209.52999999991</v>
      </c>
      <c r="AF68" s="24">
        <v>362116.86</v>
      </c>
      <c r="AG68" s="22">
        <v>159241.12999999998</v>
      </c>
      <c r="AH68" s="22">
        <v>0</v>
      </c>
      <c r="AI68" s="24">
        <f t="shared" si="22"/>
        <v>54851.53999999995</v>
      </c>
      <c r="AJ68" s="24">
        <f t="shared" si="11"/>
        <v>-231475.54999999877</v>
      </c>
      <c r="AK68" s="26">
        <f t="shared" si="23"/>
        <v>-0.28659134077355886</v>
      </c>
      <c r="AL68" s="27">
        <f t="shared" si="12"/>
        <v>0</v>
      </c>
      <c r="AM68" s="26">
        <f t="shared" si="13"/>
        <v>0</v>
      </c>
      <c r="AN68" s="27">
        <f t="shared" si="14"/>
        <v>0</v>
      </c>
      <c r="AO68" s="26">
        <f t="shared" si="15"/>
        <v>0</v>
      </c>
      <c r="AP68" s="22">
        <f t="shared" si="16"/>
        <v>0</v>
      </c>
      <c r="AQ68" s="22">
        <f t="shared" si="17"/>
        <v>54851.53999999995</v>
      </c>
      <c r="AR68" s="26">
        <f t="shared" si="24"/>
        <v>0</v>
      </c>
    </row>
    <row r="69" spans="1:44">
      <c r="A69" s="30" t="s">
        <v>167</v>
      </c>
      <c r="B69" s="19" t="s">
        <v>167</v>
      </c>
      <c r="C69" s="18" t="s">
        <v>168</v>
      </c>
      <c r="D69" s="20" t="s">
        <v>4</v>
      </c>
      <c r="E69" s="21"/>
      <c r="F69" s="21"/>
      <c r="G69" s="21"/>
      <c r="H69" s="21"/>
      <c r="I69" s="21"/>
      <c r="J69" s="21"/>
      <c r="K69" s="21"/>
      <c r="L69" s="21"/>
      <c r="M69" s="21"/>
      <c r="N69" s="21">
        <f t="shared" si="19"/>
        <v>0</v>
      </c>
      <c r="O69" s="22">
        <f>IFERROR(VLOOKUP(C69,'[8]17-18 Summary'!F:O,9,0),0)</f>
        <v>5693756.7099999981</v>
      </c>
      <c r="P69" s="22">
        <f>IFERROR(VLOOKUP(C69,'[8]17-18 Summary'!F:O,2,0),0)</f>
        <v>3486395.46</v>
      </c>
      <c r="Q69" s="22">
        <f>IFERROR(VLOOKUP(C69,'[8]17-18 Summary'!F:O,3,0),0)</f>
        <v>885487.06999999902</v>
      </c>
      <c r="R69" s="22">
        <f>IFERROR(VLOOKUP(C69,'[8]17-18 Summary'!F:O,4,0),0)</f>
        <v>974115.08999999869</v>
      </c>
      <c r="S69" s="22">
        <f t="shared" si="20"/>
        <v>1321874.1799999992</v>
      </c>
      <c r="T69" s="23"/>
      <c r="U69" s="21"/>
      <c r="V69" s="21"/>
      <c r="W69" s="21"/>
      <c r="X69" s="21"/>
      <c r="Y69" s="21"/>
      <c r="Z69" s="21"/>
      <c r="AA69" s="21"/>
      <c r="AB69" s="21"/>
      <c r="AC69" s="21"/>
      <c r="AD69" s="21">
        <f t="shared" si="21"/>
        <v>0</v>
      </c>
      <c r="AE69" s="22">
        <v>6127.55</v>
      </c>
      <c r="AF69" s="24">
        <v>3319.05</v>
      </c>
      <c r="AG69" s="22">
        <v>1872.8400000000001</v>
      </c>
      <c r="AH69" s="22">
        <v>4.42</v>
      </c>
      <c r="AI69" s="24">
        <f t="shared" si="22"/>
        <v>935.65999999999985</v>
      </c>
      <c r="AJ69" s="24">
        <f t="shared" si="11"/>
        <v>-5687629.1599999983</v>
      </c>
      <c r="AK69" s="26">
        <f t="shared" si="23"/>
        <v>-0.99892381246475848</v>
      </c>
      <c r="AL69" s="27">
        <f t="shared" si="12"/>
        <v>0</v>
      </c>
      <c r="AM69" s="26">
        <f t="shared" si="13"/>
        <v>0</v>
      </c>
      <c r="AN69" s="27">
        <f t="shared" si="14"/>
        <v>0</v>
      </c>
      <c r="AO69" s="26">
        <f t="shared" si="15"/>
        <v>0</v>
      </c>
      <c r="AP69" s="22">
        <f t="shared" si="16"/>
        <v>0</v>
      </c>
      <c r="AQ69" s="22">
        <f t="shared" si="17"/>
        <v>935.65999999999985</v>
      </c>
      <c r="AR69" s="26">
        <f t="shared" si="24"/>
        <v>0</v>
      </c>
    </row>
    <row r="70" spans="1:44">
      <c r="A70" s="18"/>
      <c r="B70" s="19"/>
      <c r="C70" s="18"/>
      <c r="D70" s="2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22"/>
      <c r="P70" s="32"/>
      <c r="Q70" s="22"/>
      <c r="R70" s="22"/>
      <c r="S70" s="32"/>
      <c r="T70" s="23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22">
        <v>0</v>
      </c>
      <c r="AF70" s="24">
        <v>0</v>
      </c>
      <c r="AG70" s="22">
        <v>0</v>
      </c>
      <c r="AH70" s="22">
        <v>0</v>
      </c>
      <c r="AI70" s="24"/>
      <c r="AJ70" s="24"/>
      <c r="AK70" s="33"/>
      <c r="AL70" s="27"/>
      <c r="AM70" s="26"/>
      <c r="AN70" s="27"/>
      <c r="AO70" s="26"/>
      <c r="AP70" s="32"/>
      <c r="AQ70" s="32"/>
      <c r="AR70" s="26"/>
    </row>
    <row r="71" spans="1:44">
      <c r="A71" s="18" t="s">
        <v>169</v>
      </c>
      <c r="B71" s="19" t="s">
        <v>170</v>
      </c>
      <c r="C71" s="18" t="s">
        <v>171</v>
      </c>
      <c r="D71" s="20" t="s">
        <v>3</v>
      </c>
      <c r="E71" s="21">
        <f t="shared" ref="E71:E105" si="25">SUM(F71:M71)</f>
        <v>50.682000000000002</v>
      </c>
      <c r="F71" s="21">
        <v>21.8</v>
      </c>
      <c r="G71" s="21">
        <v>17.973199999999999</v>
      </c>
      <c r="H71" s="21">
        <v>2.4691000000000001</v>
      </c>
      <c r="I71" s="21">
        <v>3.6554000000000002</v>
      </c>
      <c r="J71" s="21">
        <v>0.54059999999999997</v>
      </c>
      <c r="K71" s="21">
        <v>0</v>
      </c>
      <c r="L71" s="21">
        <v>1.5405</v>
      </c>
      <c r="M71" s="21">
        <v>2.7031999999999998</v>
      </c>
      <c r="N71" s="21">
        <f t="shared" si="19"/>
        <v>10.908800000000003</v>
      </c>
      <c r="O71" s="22">
        <f>IFERROR(VLOOKUP(C71,'[8]17-18 Summary'!F:O,9,0),0)</f>
        <v>1474726.73</v>
      </c>
      <c r="P71" s="22">
        <f>IFERROR(VLOOKUP(C71,'[8]17-18 Summary'!F:O,2,0),0)</f>
        <v>807140.25</v>
      </c>
      <c r="Q71" s="22">
        <f>IFERROR(VLOOKUP(C71,'[8]17-18 Summary'!F:O,3,0),0)</f>
        <v>468815.00999999995</v>
      </c>
      <c r="R71" s="22">
        <f>IFERROR(VLOOKUP(C71,'[8]17-18 Summary'!F:O,4,0),0)</f>
        <v>100676.64</v>
      </c>
      <c r="S71" s="22">
        <f t="shared" si="20"/>
        <v>198771.47000000003</v>
      </c>
      <c r="T71" s="23"/>
      <c r="U71" s="21">
        <f t="shared" ref="U71:U105" si="26">SUM(V71:AC71)</f>
        <v>44.791500000000006</v>
      </c>
      <c r="V71" s="21">
        <v>19.600000000000001</v>
      </c>
      <c r="W71" s="21">
        <v>14.988899999999999</v>
      </c>
      <c r="X71" s="21">
        <v>2.1916000000000002</v>
      </c>
      <c r="Y71" s="21">
        <v>3.6554000000000002</v>
      </c>
      <c r="Z71" s="21">
        <v>0.27029999999999998</v>
      </c>
      <c r="AA71" s="21">
        <v>0</v>
      </c>
      <c r="AB71" s="21">
        <v>1.5405</v>
      </c>
      <c r="AC71" s="21">
        <v>2.5448</v>
      </c>
      <c r="AD71" s="21">
        <f t="shared" si="21"/>
        <v>10.202600000000006</v>
      </c>
      <c r="AE71" s="22">
        <v>1340444.28</v>
      </c>
      <c r="AF71" s="24">
        <v>798916.21000000008</v>
      </c>
      <c r="AG71" s="22">
        <v>354957.85</v>
      </c>
      <c r="AH71" s="22">
        <v>0</v>
      </c>
      <c r="AI71" s="25">
        <f t="shared" si="22"/>
        <v>186570.21999999997</v>
      </c>
      <c r="AJ71" s="24">
        <f t="shared" ref="AJ71:AJ108" si="27">AE71-O71</f>
        <v>-134282.44999999995</v>
      </c>
      <c r="AK71" s="26">
        <f t="shared" si="23"/>
        <v>-9.1055818863471708E-2</v>
      </c>
      <c r="AL71" s="27">
        <f t="shared" ref="AL71:AL108" si="28">U71-E71</f>
        <v>-5.8904999999999959</v>
      </c>
      <c r="AM71" s="26">
        <f t="shared" si="13"/>
        <v>-0.11622469515804419</v>
      </c>
      <c r="AN71" s="27">
        <f t="shared" ref="AN71:AN108" si="29">AD71-N71</f>
        <v>-0.70619999999999727</v>
      </c>
      <c r="AO71" s="26">
        <f t="shared" ref="AO71:AO108" si="30">IFERROR(AN71/N71,0)</f>
        <v>-6.4736726312701401E-2</v>
      </c>
      <c r="AP71" s="22">
        <f t="shared" ref="AP71:AP108" si="31">IFERROR(S71/N71*AD71,0)</f>
        <v>185903.65574783669</v>
      </c>
      <c r="AQ71" s="22">
        <f t="shared" ref="AQ71:AQ108" si="32">AI71-AP71</f>
        <v>666.56425216328353</v>
      </c>
      <c r="AR71" s="26">
        <f t="shared" si="24"/>
        <v>3.5855360104775141E-3</v>
      </c>
    </row>
    <row r="72" spans="1:44">
      <c r="A72" s="18" t="s">
        <v>172</v>
      </c>
      <c r="B72" s="19" t="s">
        <v>172</v>
      </c>
      <c r="C72" s="18" t="s">
        <v>173</v>
      </c>
      <c r="D72" s="20" t="s">
        <v>3</v>
      </c>
      <c r="E72" s="21">
        <f t="shared" si="25"/>
        <v>165.54</v>
      </c>
      <c r="F72" s="21">
        <v>32.6</v>
      </c>
      <c r="G72" s="21">
        <v>106.99</v>
      </c>
      <c r="H72" s="21">
        <v>9.4700000000000006</v>
      </c>
      <c r="I72" s="21">
        <v>0</v>
      </c>
      <c r="J72" s="21">
        <v>5.16</v>
      </c>
      <c r="K72" s="21">
        <v>4.2300000000000004</v>
      </c>
      <c r="L72" s="21">
        <v>1.91</v>
      </c>
      <c r="M72" s="21">
        <v>5.18</v>
      </c>
      <c r="N72" s="21">
        <f t="shared" si="19"/>
        <v>25.950000000000003</v>
      </c>
      <c r="O72" s="22">
        <f>IFERROR(VLOOKUP(C72,'[8]17-18 Summary'!F:O,9,0),0)</f>
        <v>4006331.299999998</v>
      </c>
      <c r="P72" s="22">
        <f>IFERROR(VLOOKUP(C72,'[8]17-18 Summary'!F:O,2,0),0)</f>
        <v>1394584.1599999988</v>
      </c>
      <c r="Q72" s="22">
        <f>IFERROR(VLOOKUP(C72,'[8]17-18 Summary'!F:O,3,0),0)</f>
        <v>2122939.17</v>
      </c>
      <c r="R72" s="22">
        <f>IFERROR(VLOOKUP(C72,'[8]17-18 Summary'!F:O,4,0),0)</f>
        <v>296288.11</v>
      </c>
      <c r="S72" s="22">
        <f t="shared" si="20"/>
        <v>488807.96999999927</v>
      </c>
      <c r="T72" s="23"/>
      <c r="U72" s="21">
        <f t="shared" si="26"/>
        <v>147.70000000000002</v>
      </c>
      <c r="V72" s="21">
        <v>27.8</v>
      </c>
      <c r="W72" s="21">
        <v>97.75</v>
      </c>
      <c r="X72" s="21">
        <v>9.4700000000000006</v>
      </c>
      <c r="Y72" s="21">
        <v>0</v>
      </c>
      <c r="Z72" s="21">
        <v>3.16</v>
      </c>
      <c r="AA72" s="21">
        <v>4.2300000000000004</v>
      </c>
      <c r="AB72" s="21">
        <v>1.3</v>
      </c>
      <c r="AC72" s="21">
        <v>3.99</v>
      </c>
      <c r="AD72" s="21">
        <f t="shared" si="21"/>
        <v>22.15000000000002</v>
      </c>
      <c r="AE72" s="22">
        <v>3892098.1000000006</v>
      </c>
      <c r="AF72" s="24">
        <v>1489643.2800000003</v>
      </c>
      <c r="AG72" s="22">
        <v>2020626.5899999999</v>
      </c>
      <c r="AH72" s="22">
        <v>0</v>
      </c>
      <c r="AI72" s="25">
        <f t="shared" si="22"/>
        <v>381828.23000000045</v>
      </c>
      <c r="AJ72" s="24">
        <f t="shared" si="27"/>
        <v>-114233.19999999739</v>
      </c>
      <c r="AK72" s="26">
        <f t="shared" si="23"/>
        <v>-2.8513168643840677E-2</v>
      </c>
      <c r="AL72" s="27">
        <f t="shared" si="28"/>
        <v>-17.839999999999975</v>
      </c>
      <c r="AM72" s="26">
        <f t="shared" si="13"/>
        <v>-0.10776851516249834</v>
      </c>
      <c r="AN72" s="27">
        <f t="shared" si="29"/>
        <v>-3.7999999999999829</v>
      </c>
      <c r="AO72" s="26">
        <f t="shared" si="30"/>
        <v>-0.14643545279383363</v>
      </c>
      <c r="AP72" s="22">
        <f t="shared" si="31"/>
        <v>417229.15358381474</v>
      </c>
      <c r="AQ72" s="28">
        <f t="shared" si="32"/>
        <v>-35400.923583814292</v>
      </c>
      <c r="AR72" s="26">
        <f t="shared" si="24"/>
        <v>-8.4847674904152653E-2</v>
      </c>
    </row>
    <row r="73" spans="1:44">
      <c r="A73" s="18" t="s">
        <v>174</v>
      </c>
      <c r="B73" s="19" t="s">
        <v>174</v>
      </c>
      <c r="C73" s="18" t="s">
        <v>175</v>
      </c>
      <c r="D73" s="20" t="s">
        <v>3</v>
      </c>
      <c r="E73" s="21">
        <f t="shared" si="25"/>
        <v>120.44</v>
      </c>
      <c r="F73" s="21">
        <v>36.25</v>
      </c>
      <c r="G73" s="21">
        <v>65.47</v>
      </c>
      <c r="H73" s="21">
        <v>8.91</v>
      </c>
      <c r="I73" s="21">
        <v>0</v>
      </c>
      <c r="J73" s="21">
        <v>1.68</v>
      </c>
      <c r="K73" s="21">
        <v>3.7</v>
      </c>
      <c r="L73" s="21">
        <v>4.43</v>
      </c>
      <c r="M73" s="21">
        <v>0</v>
      </c>
      <c r="N73" s="21">
        <f t="shared" si="19"/>
        <v>18.72</v>
      </c>
      <c r="O73" s="22">
        <f>IFERROR(VLOOKUP(C73,'[8]17-18 Summary'!F:O,9,0),0)</f>
        <v>2878964.4999999995</v>
      </c>
      <c r="P73" s="22">
        <f>IFERROR(VLOOKUP(C73,'[8]17-18 Summary'!F:O,2,0),0)</f>
        <v>1333012.5</v>
      </c>
      <c r="Q73" s="22">
        <f>IFERROR(VLOOKUP(C73,'[8]17-18 Summary'!F:O,3,0),0)</f>
        <v>1319497.71</v>
      </c>
      <c r="R73" s="22">
        <f>IFERROR(VLOOKUP(C73,'[8]17-18 Summary'!F:O,4,0),0)</f>
        <v>129913.5299999999</v>
      </c>
      <c r="S73" s="22">
        <f t="shared" si="20"/>
        <v>226454.28999999957</v>
      </c>
      <c r="T73" s="23"/>
      <c r="U73" s="21">
        <f t="shared" si="26"/>
        <v>129.61000000000001</v>
      </c>
      <c r="V73" s="21">
        <v>36.450000000000003</v>
      </c>
      <c r="W73" s="21">
        <v>73.010000000000005</v>
      </c>
      <c r="X73" s="21">
        <v>11.66</v>
      </c>
      <c r="Y73" s="21">
        <v>0</v>
      </c>
      <c r="Z73" s="21">
        <v>2.0299999999999998</v>
      </c>
      <c r="AA73" s="21">
        <v>4.03</v>
      </c>
      <c r="AB73" s="21">
        <v>2.4300000000000002</v>
      </c>
      <c r="AC73" s="21">
        <v>0</v>
      </c>
      <c r="AD73" s="21">
        <f t="shared" si="21"/>
        <v>20.150000000000006</v>
      </c>
      <c r="AE73" s="22">
        <v>3025593.16</v>
      </c>
      <c r="AF73" s="24">
        <v>1534659.88</v>
      </c>
      <c r="AG73" s="22">
        <v>1266025.8999999999</v>
      </c>
      <c r="AH73" s="22">
        <v>0</v>
      </c>
      <c r="AI73" s="25">
        <f t="shared" si="22"/>
        <v>224907.38000000035</v>
      </c>
      <c r="AJ73" s="24">
        <f t="shared" si="27"/>
        <v>146628.66000000061</v>
      </c>
      <c r="AK73" s="26">
        <f t="shared" si="23"/>
        <v>5.0931041351847388E-2</v>
      </c>
      <c r="AL73" s="27">
        <f t="shared" si="28"/>
        <v>9.1700000000000159</v>
      </c>
      <c r="AM73" s="26">
        <f t="shared" si="13"/>
        <v>7.6137495848555434E-2</v>
      </c>
      <c r="AN73" s="27">
        <f t="shared" si="29"/>
        <v>1.4300000000000068</v>
      </c>
      <c r="AO73" s="26">
        <f t="shared" si="30"/>
        <v>7.6388888888889256E-2</v>
      </c>
      <c r="AP73" s="22">
        <f t="shared" si="31"/>
        <v>243752.88159722186</v>
      </c>
      <c r="AQ73" s="28">
        <f t="shared" si="32"/>
        <v>-18845.501597221504</v>
      </c>
      <c r="AR73" s="26">
        <f t="shared" si="24"/>
        <v>-7.7313964346734904E-2</v>
      </c>
    </row>
    <row r="74" spans="1:44">
      <c r="A74" s="18" t="s">
        <v>176</v>
      </c>
      <c r="B74" s="19" t="s">
        <v>177</v>
      </c>
      <c r="C74" s="18" t="s">
        <v>178</v>
      </c>
      <c r="D74" s="20" t="s">
        <v>3</v>
      </c>
      <c r="E74" s="21">
        <f t="shared" si="25"/>
        <v>63.99</v>
      </c>
      <c r="F74" s="21">
        <v>26.91</v>
      </c>
      <c r="G74" s="21">
        <v>27.09</v>
      </c>
      <c r="H74" s="21">
        <v>4.2</v>
      </c>
      <c r="I74" s="21">
        <v>0</v>
      </c>
      <c r="J74" s="21">
        <v>3.68</v>
      </c>
      <c r="K74" s="21">
        <v>0</v>
      </c>
      <c r="L74" s="21">
        <v>0.41</v>
      </c>
      <c r="M74" s="21">
        <v>1.7</v>
      </c>
      <c r="N74" s="21">
        <f t="shared" si="19"/>
        <v>9.9899999999999984</v>
      </c>
      <c r="O74" s="22">
        <f>IFERROR(VLOOKUP(C74,'[8]17-18 Summary'!F:O,9,0),0)</f>
        <v>1564139.8599999987</v>
      </c>
      <c r="P74" s="22">
        <f>IFERROR(VLOOKUP(C74,'[8]17-18 Summary'!F:O,2,0),0)</f>
        <v>871138.38999999908</v>
      </c>
      <c r="Q74" s="22">
        <f>IFERROR(VLOOKUP(C74,'[8]17-18 Summary'!F:O,3,0),0)</f>
        <v>513617.2799999998</v>
      </c>
      <c r="R74" s="22">
        <f>IFERROR(VLOOKUP(C74,'[8]17-18 Summary'!F:O,4,0),0)</f>
        <v>100386.76999999987</v>
      </c>
      <c r="S74" s="22">
        <f t="shared" si="20"/>
        <v>179384.18999999983</v>
      </c>
      <c r="T74" s="23"/>
      <c r="U74" s="21">
        <f t="shared" si="26"/>
        <v>75.100000000000009</v>
      </c>
      <c r="V74" s="21">
        <v>28.62</v>
      </c>
      <c r="W74" s="21">
        <v>34.89</v>
      </c>
      <c r="X74" s="21">
        <v>3.44</v>
      </c>
      <c r="Y74" s="21">
        <v>0</v>
      </c>
      <c r="Z74" s="21">
        <v>5.84</v>
      </c>
      <c r="AA74" s="21">
        <v>0</v>
      </c>
      <c r="AB74" s="21">
        <v>0.41</v>
      </c>
      <c r="AC74" s="21">
        <v>1.9</v>
      </c>
      <c r="AD74" s="21">
        <f t="shared" si="21"/>
        <v>11.590000000000003</v>
      </c>
      <c r="AE74" s="22">
        <v>1549878.5600000003</v>
      </c>
      <c r="AF74" s="24">
        <v>938026.32000000007</v>
      </c>
      <c r="AG74" s="22">
        <v>439832.07</v>
      </c>
      <c r="AH74" s="22">
        <v>0</v>
      </c>
      <c r="AI74" s="25">
        <f t="shared" si="22"/>
        <v>172020.17000000022</v>
      </c>
      <c r="AJ74" s="24">
        <f t="shared" si="27"/>
        <v>-14261.299999998417</v>
      </c>
      <c r="AK74" s="26">
        <f t="shared" si="23"/>
        <v>-9.1176629179429182E-3</v>
      </c>
      <c r="AL74" s="27">
        <f t="shared" si="28"/>
        <v>11.110000000000007</v>
      </c>
      <c r="AM74" s="26">
        <f t="shared" si="13"/>
        <v>0.17362087826222858</v>
      </c>
      <c r="AN74" s="27">
        <f t="shared" si="29"/>
        <v>1.600000000000005</v>
      </c>
      <c r="AO74" s="26">
        <f t="shared" si="30"/>
        <v>0.16016016016016069</v>
      </c>
      <c r="AP74" s="22">
        <f t="shared" si="31"/>
        <v>208114.39060060051</v>
      </c>
      <c r="AQ74" s="22">
        <f t="shared" si="32"/>
        <v>-36094.220600600296</v>
      </c>
      <c r="AR74" s="26">
        <f t="shared" si="24"/>
        <v>-0.17343452558199091</v>
      </c>
    </row>
    <row r="75" spans="1:44">
      <c r="A75" s="18" t="s">
        <v>179</v>
      </c>
      <c r="B75" s="19" t="s">
        <v>180</v>
      </c>
      <c r="C75" s="18" t="s">
        <v>181</v>
      </c>
      <c r="D75" s="20" t="s">
        <v>3</v>
      </c>
      <c r="E75" s="21">
        <f t="shared" si="25"/>
        <v>258.02999999999997</v>
      </c>
      <c r="F75" s="21">
        <v>39.020000000000003</v>
      </c>
      <c r="G75" s="21">
        <v>158.66999999999999</v>
      </c>
      <c r="H75" s="21">
        <v>38.69</v>
      </c>
      <c r="I75" s="21">
        <v>8.99</v>
      </c>
      <c r="J75" s="21">
        <v>0</v>
      </c>
      <c r="K75" s="21">
        <v>4.04</v>
      </c>
      <c r="L75" s="21">
        <v>7.43</v>
      </c>
      <c r="M75" s="21">
        <v>1.19</v>
      </c>
      <c r="N75" s="21">
        <f t="shared" si="19"/>
        <v>60.339999999999975</v>
      </c>
      <c r="O75" s="22">
        <f>IFERROR(VLOOKUP(C75,'[8]17-18 Summary'!F:O,9,0),0)</f>
        <v>5347612.5999999987</v>
      </c>
      <c r="P75" s="22">
        <f>IFERROR(VLOOKUP(C75,'[8]17-18 Summary'!F:O,2,0),0)</f>
        <v>1543564.48</v>
      </c>
      <c r="Q75" s="22">
        <f>IFERROR(VLOOKUP(C75,'[8]17-18 Summary'!F:O,3,0),0)</f>
        <v>2571697.08</v>
      </c>
      <c r="R75" s="22">
        <f>IFERROR(VLOOKUP(C75,'[8]17-18 Summary'!F:O,4,0),0)</f>
        <v>904124.41999999888</v>
      </c>
      <c r="S75" s="22">
        <f t="shared" si="20"/>
        <v>1232351.0399999986</v>
      </c>
      <c r="T75" s="23"/>
      <c r="U75" s="21">
        <f t="shared" si="26"/>
        <v>234.83000000000004</v>
      </c>
      <c r="V75" s="21">
        <v>43.84</v>
      </c>
      <c r="W75" s="21">
        <v>140.24</v>
      </c>
      <c r="X75" s="21">
        <v>25.43</v>
      </c>
      <c r="Y75" s="21">
        <v>11.03</v>
      </c>
      <c r="Z75" s="21">
        <v>0</v>
      </c>
      <c r="AA75" s="21">
        <v>5.21</v>
      </c>
      <c r="AB75" s="21">
        <v>7.62</v>
      </c>
      <c r="AC75" s="21">
        <v>1.46</v>
      </c>
      <c r="AD75" s="21">
        <f t="shared" si="21"/>
        <v>50.750000000000028</v>
      </c>
      <c r="AE75" s="22">
        <v>4546493.959999999</v>
      </c>
      <c r="AF75" s="24">
        <v>1426750.1</v>
      </c>
      <c r="AG75" s="22">
        <v>2010447.36</v>
      </c>
      <c r="AH75" s="22">
        <v>655857.01000000024</v>
      </c>
      <c r="AI75" s="25">
        <f t="shared" si="22"/>
        <v>1109296.4999999988</v>
      </c>
      <c r="AJ75" s="24">
        <f t="shared" si="27"/>
        <v>-801118.63999999966</v>
      </c>
      <c r="AK75" s="26">
        <f t="shared" si="23"/>
        <v>-0.14980865293046841</v>
      </c>
      <c r="AL75" s="27">
        <f t="shared" si="28"/>
        <v>-23.199999999999932</v>
      </c>
      <c r="AM75" s="26">
        <f t="shared" si="13"/>
        <v>-8.9912025733441592E-2</v>
      </c>
      <c r="AN75" s="27">
        <f t="shared" si="29"/>
        <v>-9.5899999999999466</v>
      </c>
      <c r="AO75" s="26">
        <f t="shared" si="30"/>
        <v>-0.15893271461716854</v>
      </c>
      <c r="AP75" s="22">
        <f t="shared" si="31"/>
        <v>1036490.143851508</v>
      </c>
      <c r="AQ75" s="22">
        <f t="shared" si="32"/>
        <v>72806.356148490799</v>
      </c>
      <c r="AR75" s="26">
        <f t="shared" si="24"/>
        <v>7.0243172673064361E-2</v>
      </c>
    </row>
    <row r="76" spans="1:44">
      <c r="A76" s="18" t="s">
        <v>182</v>
      </c>
      <c r="B76" s="19" t="s">
        <v>183</v>
      </c>
      <c r="C76" s="18" t="s">
        <v>184</v>
      </c>
      <c r="D76" s="20" t="s">
        <v>3</v>
      </c>
      <c r="E76" s="21">
        <f t="shared" si="25"/>
        <v>34.590000000000003</v>
      </c>
      <c r="F76" s="21">
        <v>16.22</v>
      </c>
      <c r="G76" s="21">
        <v>9.34</v>
      </c>
      <c r="H76" s="21">
        <v>2.2200000000000002</v>
      </c>
      <c r="I76" s="21">
        <v>0</v>
      </c>
      <c r="J76" s="21">
        <v>1.08</v>
      </c>
      <c r="K76" s="21">
        <v>3.34</v>
      </c>
      <c r="L76" s="21">
        <v>1</v>
      </c>
      <c r="M76" s="21">
        <v>1.39</v>
      </c>
      <c r="N76" s="21">
        <f t="shared" si="19"/>
        <v>9.0300000000000047</v>
      </c>
      <c r="O76" s="22">
        <f>IFERROR(VLOOKUP(C76,'[8]17-18 Summary'!F:O,9,0),0)</f>
        <v>972618.92999999889</v>
      </c>
      <c r="P76" s="22">
        <f>IFERROR(VLOOKUP(C76,'[8]17-18 Summary'!F:O,2,0),0)</f>
        <v>605348.76999999897</v>
      </c>
      <c r="Q76" s="22">
        <f>IFERROR(VLOOKUP(C76,'[8]17-18 Summary'!F:O,3,0),0)</f>
        <v>226531.58</v>
      </c>
      <c r="R76" s="22">
        <f>IFERROR(VLOOKUP(C76,'[8]17-18 Summary'!F:O,4,0),0)</f>
        <v>66824.25</v>
      </c>
      <c r="S76" s="22">
        <f t="shared" si="20"/>
        <v>140738.57999999993</v>
      </c>
      <c r="T76" s="23"/>
      <c r="U76" s="21">
        <f t="shared" si="26"/>
        <v>30.959999999999997</v>
      </c>
      <c r="V76" s="21">
        <v>14.44</v>
      </c>
      <c r="W76" s="21">
        <v>10.42</v>
      </c>
      <c r="X76" s="21">
        <v>2.2200000000000002</v>
      </c>
      <c r="Y76" s="21">
        <v>0</v>
      </c>
      <c r="Z76" s="21">
        <v>1.08</v>
      </c>
      <c r="AA76" s="21">
        <v>0.41</v>
      </c>
      <c r="AB76" s="21">
        <v>1</v>
      </c>
      <c r="AC76" s="21">
        <v>1.39</v>
      </c>
      <c r="AD76" s="21">
        <f t="shared" si="21"/>
        <v>6.0999999999999961</v>
      </c>
      <c r="AE76" s="22">
        <v>933593.46999999974</v>
      </c>
      <c r="AF76" s="24">
        <v>604675.39999999991</v>
      </c>
      <c r="AG76" s="22">
        <v>194457.95</v>
      </c>
      <c r="AH76" s="22">
        <v>0</v>
      </c>
      <c r="AI76" s="25">
        <f t="shared" si="22"/>
        <v>134460.11999999982</v>
      </c>
      <c r="AJ76" s="24">
        <f t="shared" si="27"/>
        <v>-39025.459999999148</v>
      </c>
      <c r="AK76" s="26">
        <f t="shared" si="23"/>
        <v>-4.0124100813048326E-2</v>
      </c>
      <c r="AL76" s="27">
        <f t="shared" si="28"/>
        <v>-3.6300000000000061</v>
      </c>
      <c r="AM76" s="26">
        <f t="shared" si="13"/>
        <v>-0.10494362532523867</v>
      </c>
      <c r="AN76" s="27">
        <f t="shared" si="29"/>
        <v>-2.9300000000000086</v>
      </c>
      <c r="AO76" s="26">
        <f t="shared" si="30"/>
        <v>-0.32447397563676711</v>
      </c>
      <c r="AP76" s="22">
        <f t="shared" si="31"/>
        <v>95072.573421926762</v>
      </c>
      <c r="AQ76" s="22">
        <f t="shared" si="32"/>
        <v>39387.546578073059</v>
      </c>
      <c r="AR76" s="26">
        <f t="shared" si="24"/>
        <v>0.4142892651414129</v>
      </c>
    </row>
    <row r="77" spans="1:44">
      <c r="A77" s="18" t="s">
        <v>185</v>
      </c>
      <c r="B77" s="19" t="s">
        <v>185</v>
      </c>
      <c r="C77" s="18" t="s">
        <v>186</v>
      </c>
      <c r="D77" s="20" t="s">
        <v>3</v>
      </c>
      <c r="E77" s="21">
        <f t="shared" si="25"/>
        <v>48.759999999999991</v>
      </c>
      <c r="F77" s="21">
        <v>19.7</v>
      </c>
      <c r="G77" s="21">
        <v>13.54</v>
      </c>
      <c r="H77" s="21">
        <v>4.91</v>
      </c>
      <c r="I77" s="21">
        <v>3.7</v>
      </c>
      <c r="J77" s="21">
        <v>3.15</v>
      </c>
      <c r="K77" s="21">
        <v>1.22</v>
      </c>
      <c r="L77" s="21">
        <v>0</v>
      </c>
      <c r="M77" s="21">
        <v>2.54</v>
      </c>
      <c r="N77" s="21">
        <f t="shared" si="19"/>
        <v>15.519999999999992</v>
      </c>
      <c r="O77" s="22">
        <f>IFERROR(VLOOKUP(C77,'[8]17-18 Summary'!F:O,9,0),0)</f>
        <v>1445063.2999999989</v>
      </c>
      <c r="P77" s="22">
        <f>IFERROR(VLOOKUP(C77,'[8]17-18 Summary'!F:O,2,0),0)</f>
        <v>757402.82</v>
      </c>
      <c r="Q77" s="22">
        <f>IFERROR(VLOOKUP(C77,'[8]17-18 Summary'!F:O,3,0),0)</f>
        <v>341011.78999999893</v>
      </c>
      <c r="R77" s="22">
        <f>IFERROR(VLOOKUP(C77,'[8]17-18 Summary'!F:O,4,0),0)</f>
        <v>205937.07</v>
      </c>
      <c r="S77" s="22">
        <f t="shared" si="20"/>
        <v>346648.69</v>
      </c>
      <c r="T77" s="23"/>
      <c r="U77" s="21">
        <f t="shared" si="26"/>
        <v>46.66</v>
      </c>
      <c r="V77" s="21">
        <v>19.399999999999999</v>
      </c>
      <c r="W77" s="21">
        <v>12.73</v>
      </c>
      <c r="X77" s="21">
        <v>3.92</v>
      </c>
      <c r="Y77" s="21">
        <v>3.7</v>
      </c>
      <c r="Z77" s="21">
        <v>3.15</v>
      </c>
      <c r="AA77" s="21">
        <v>1.22</v>
      </c>
      <c r="AB77" s="21">
        <v>0</v>
      </c>
      <c r="AC77" s="21">
        <v>2.54</v>
      </c>
      <c r="AD77" s="21">
        <f t="shared" si="21"/>
        <v>14.529999999999998</v>
      </c>
      <c r="AE77" s="22">
        <v>1376267.13</v>
      </c>
      <c r="AF77" s="24">
        <v>821870.71000000008</v>
      </c>
      <c r="AG77" s="22">
        <v>324255.95999999996</v>
      </c>
      <c r="AH77" s="22">
        <v>0</v>
      </c>
      <c r="AI77" s="25">
        <f t="shared" si="22"/>
        <v>230140.45999999985</v>
      </c>
      <c r="AJ77" s="24">
        <f t="shared" si="27"/>
        <v>-68796.169999998994</v>
      </c>
      <c r="AK77" s="26">
        <f t="shared" si="23"/>
        <v>-4.7607720713687109E-2</v>
      </c>
      <c r="AL77" s="27">
        <f t="shared" si="28"/>
        <v>-2.0999999999999943</v>
      </c>
      <c r="AM77" s="26">
        <f t="shared" si="13"/>
        <v>-4.3068088597210723E-2</v>
      </c>
      <c r="AN77" s="27">
        <f t="shared" si="29"/>
        <v>-0.98999999999999488</v>
      </c>
      <c r="AO77" s="26">
        <f t="shared" si="30"/>
        <v>-6.3788659793814137E-2</v>
      </c>
      <c r="AP77" s="22">
        <f t="shared" si="31"/>
        <v>324536.43464561866</v>
      </c>
      <c r="AQ77" s="22">
        <f t="shared" si="32"/>
        <v>-94395.974645618815</v>
      </c>
      <c r="AR77" s="26">
        <f t="shared" si="24"/>
        <v>-0.29086402809809503</v>
      </c>
    </row>
    <row r="78" spans="1:44">
      <c r="A78" s="18" t="s">
        <v>187</v>
      </c>
      <c r="B78" s="19" t="s">
        <v>188</v>
      </c>
      <c r="C78" s="18" t="s">
        <v>189</v>
      </c>
      <c r="D78" s="20" t="s">
        <v>3</v>
      </c>
      <c r="E78" s="21">
        <f t="shared" si="25"/>
        <v>7</v>
      </c>
      <c r="F78" s="21">
        <v>2.64</v>
      </c>
      <c r="G78" s="21">
        <v>2.0299999999999998</v>
      </c>
      <c r="H78" s="21">
        <v>0</v>
      </c>
      <c r="I78" s="21">
        <v>1</v>
      </c>
      <c r="J78" s="21">
        <v>0.32</v>
      </c>
      <c r="K78" s="21">
        <v>0.41</v>
      </c>
      <c r="L78" s="21">
        <v>0</v>
      </c>
      <c r="M78" s="21">
        <v>0.6</v>
      </c>
      <c r="N78" s="21">
        <f t="shared" si="19"/>
        <v>2.3299999999999996</v>
      </c>
      <c r="O78" s="22">
        <f>IFERROR(VLOOKUP(C78,'[8]17-18 Summary'!F:O,9,0),0)</f>
        <v>230824.23999999996</v>
      </c>
      <c r="P78" s="22">
        <f>IFERROR(VLOOKUP(C78,'[8]17-18 Summary'!F:O,2,0),0)</f>
        <v>144732.65</v>
      </c>
      <c r="Q78" s="22">
        <f>IFERROR(VLOOKUP(C78,'[8]17-18 Summary'!F:O,3,0),0)</f>
        <v>35105.319999999992</v>
      </c>
      <c r="R78" s="22">
        <f>IFERROR(VLOOKUP(C78,'[8]17-18 Summary'!F:O,4,0),0)</f>
        <v>29418.26</v>
      </c>
      <c r="S78" s="22">
        <f t="shared" si="20"/>
        <v>50986.269999999975</v>
      </c>
      <c r="T78" s="23"/>
      <c r="U78" s="21">
        <f t="shared" si="26"/>
        <v>6.7</v>
      </c>
      <c r="V78" s="21">
        <v>2.6</v>
      </c>
      <c r="W78" s="21">
        <v>1.77</v>
      </c>
      <c r="X78" s="21">
        <v>0</v>
      </c>
      <c r="Y78" s="21">
        <v>1</v>
      </c>
      <c r="Z78" s="21">
        <v>0.32</v>
      </c>
      <c r="AA78" s="21">
        <v>0.41</v>
      </c>
      <c r="AB78" s="21">
        <v>0</v>
      </c>
      <c r="AC78" s="21">
        <v>0.6</v>
      </c>
      <c r="AD78" s="21">
        <f t="shared" si="21"/>
        <v>2.3299999999999996</v>
      </c>
      <c r="AE78" s="22">
        <v>219909.25000000006</v>
      </c>
      <c r="AF78" s="24">
        <v>132671.01</v>
      </c>
      <c r="AG78" s="22">
        <v>32216.360000000004</v>
      </c>
      <c r="AH78" s="22">
        <v>0</v>
      </c>
      <c r="AI78" s="24">
        <f t="shared" si="22"/>
        <v>55021.880000000048</v>
      </c>
      <c r="AJ78" s="24">
        <f t="shared" si="27"/>
        <v>-10914.989999999903</v>
      </c>
      <c r="AK78" s="26">
        <f t="shared" si="23"/>
        <v>-4.7287018035886981E-2</v>
      </c>
      <c r="AL78" s="27">
        <f t="shared" si="28"/>
        <v>-0.29999999999999982</v>
      </c>
      <c r="AM78" s="26">
        <f t="shared" si="13"/>
        <v>-4.285714285714283E-2</v>
      </c>
      <c r="AN78" s="27">
        <f t="shared" si="29"/>
        <v>0</v>
      </c>
      <c r="AO78" s="26">
        <f t="shared" si="30"/>
        <v>0</v>
      </c>
      <c r="AP78" s="22">
        <f t="shared" si="31"/>
        <v>50986.269999999975</v>
      </c>
      <c r="AQ78" s="22">
        <f t="shared" si="32"/>
        <v>4035.6100000000733</v>
      </c>
      <c r="AR78" s="26">
        <f t="shared" si="24"/>
        <v>7.9150916511446623E-2</v>
      </c>
    </row>
    <row r="79" spans="1:44">
      <c r="A79" s="18" t="s">
        <v>190</v>
      </c>
      <c r="B79" s="19" t="s">
        <v>191</v>
      </c>
      <c r="C79" s="18" t="s">
        <v>192</v>
      </c>
      <c r="D79" s="20" t="s">
        <v>3</v>
      </c>
      <c r="E79" s="21">
        <f t="shared" si="25"/>
        <v>35.46</v>
      </c>
      <c r="F79" s="21">
        <v>15.4</v>
      </c>
      <c r="G79" s="21">
        <v>14.75</v>
      </c>
      <c r="H79" s="21">
        <v>2.2400000000000002</v>
      </c>
      <c r="I79" s="21">
        <v>0</v>
      </c>
      <c r="J79" s="21">
        <v>0</v>
      </c>
      <c r="K79" s="21">
        <v>0</v>
      </c>
      <c r="L79" s="21">
        <v>1</v>
      </c>
      <c r="M79" s="21">
        <v>2.0699999999999998</v>
      </c>
      <c r="N79" s="21">
        <f t="shared" si="19"/>
        <v>5.3100000000000023</v>
      </c>
      <c r="O79" s="22">
        <f>IFERROR(VLOOKUP(C79,'[8]17-18 Summary'!F:O,9,0),0)</f>
        <v>1048872.2199999988</v>
      </c>
      <c r="P79" s="22">
        <f>IFERROR(VLOOKUP(C79,'[8]17-18 Summary'!F:O,2,0),0)</f>
        <v>612241.31999999902</v>
      </c>
      <c r="Q79" s="22">
        <f>IFERROR(VLOOKUP(C79,'[8]17-18 Summary'!F:O,3,0),0)</f>
        <v>307407.02</v>
      </c>
      <c r="R79" s="22">
        <f>IFERROR(VLOOKUP(C79,'[8]17-18 Summary'!F:O,4,0),0)</f>
        <v>69524.489999999889</v>
      </c>
      <c r="S79" s="22">
        <f t="shared" si="20"/>
        <v>129223.87999999977</v>
      </c>
      <c r="T79" s="23"/>
      <c r="U79" s="21">
        <f t="shared" si="26"/>
        <v>34.99</v>
      </c>
      <c r="V79" s="21">
        <v>15.2</v>
      </c>
      <c r="W79" s="21">
        <v>14.48</v>
      </c>
      <c r="X79" s="21">
        <v>2.0499999999999998</v>
      </c>
      <c r="Y79" s="21">
        <v>0</v>
      </c>
      <c r="Z79" s="21">
        <v>0</v>
      </c>
      <c r="AA79" s="21">
        <v>0</v>
      </c>
      <c r="AB79" s="21">
        <v>1</v>
      </c>
      <c r="AC79" s="21">
        <v>2.2599999999999998</v>
      </c>
      <c r="AD79" s="21">
        <f t="shared" si="21"/>
        <v>5.3100000000000023</v>
      </c>
      <c r="AE79" s="22">
        <v>1040184.8599999999</v>
      </c>
      <c r="AF79" s="24">
        <v>648529.05999999982</v>
      </c>
      <c r="AG79" s="22">
        <v>285634.50000000006</v>
      </c>
      <c r="AH79" s="22">
        <v>0</v>
      </c>
      <c r="AI79" s="25">
        <f t="shared" si="22"/>
        <v>106021.29999999999</v>
      </c>
      <c r="AJ79" s="24">
        <f t="shared" si="27"/>
        <v>-8687.3599999989383</v>
      </c>
      <c r="AK79" s="26">
        <f t="shared" si="23"/>
        <v>-8.2825723041830088E-3</v>
      </c>
      <c r="AL79" s="27">
        <f t="shared" si="28"/>
        <v>-0.46999999999999886</v>
      </c>
      <c r="AM79" s="26">
        <f t="shared" si="13"/>
        <v>-1.3254371122391395E-2</v>
      </c>
      <c r="AN79" s="27">
        <f t="shared" si="29"/>
        <v>0</v>
      </c>
      <c r="AO79" s="26">
        <f t="shared" si="30"/>
        <v>0</v>
      </c>
      <c r="AP79" s="22">
        <f t="shared" si="31"/>
        <v>129223.87999999977</v>
      </c>
      <c r="AQ79" s="22">
        <f t="shared" si="32"/>
        <v>-23202.579999999783</v>
      </c>
      <c r="AR79" s="26">
        <f t="shared" si="24"/>
        <v>-0.17955334571288081</v>
      </c>
    </row>
    <row r="80" spans="1:44">
      <c r="A80" s="18" t="s">
        <v>193</v>
      </c>
      <c r="B80" s="19" t="s">
        <v>194</v>
      </c>
      <c r="C80" s="18" t="s">
        <v>195</v>
      </c>
      <c r="D80" s="20" t="s">
        <v>3</v>
      </c>
      <c r="E80" s="21">
        <f t="shared" si="25"/>
        <v>53.790000000000006</v>
      </c>
      <c r="F80" s="21">
        <v>22.1</v>
      </c>
      <c r="G80" s="21">
        <v>23.13</v>
      </c>
      <c r="H80" s="21">
        <v>2.75</v>
      </c>
      <c r="I80" s="21">
        <v>0</v>
      </c>
      <c r="J80" s="21">
        <v>1.67</v>
      </c>
      <c r="K80" s="21">
        <v>1.89</v>
      </c>
      <c r="L80" s="21">
        <v>1</v>
      </c>
      <c r="M80" s="21">
        <v>1.25</v>
      </c>
      <c r="N80" s="21">
        <f t="shared" si="19"/>
        <v>8.5600000000000058</v>
      </c>
      <c r="O80" s="22">
        <f>IFERROR(VLOOKUP(C80,'[8]17-18 Summary'!F:O,9,0),0)</f>
        <v>1461309.129999998</v>
      </c>
      <c r="P80" s="22">
        <f>IFERROR(VLOOKUP(C80,'[8]17-18 Summary'!F:O,2,0),0)</f>
        <v>815623.50999999908</v>
      </c>
      <c r="Q80" s="22">
        <f>IFERROR(VLOOKUP(C80,'[8]17-18 Summary'!F:O,3,0),0)</f>
        <v>460094.83999999892</v>
      </c>
      <c r="R80" s="22">
        <f>IFERROR(VLOOKUP(C80,'[8]17-18 Summary'!F:O,4,0),0)</f>
        <v>64778.54</v>
      </c>
      <c r="S80" s="22">
        <f t="shared" si="20"/>
        <v>185590.78000000003</v>
      </c>
      <c r="T80" s="23"/>
      <c r="U80" s="21">
        <f t="shared" si="26"/>
        <v>42.76</v>
      </c>
      <c r="V80" s="21">
        <v>16.38</v>
      </c>
      <c r="W80" s="21">
        <v>18.61</v>
      </c>
      <c r="X80" s="21">
        <v>2.14</v>
      </c>
      <c r="Y80" s="21">
        <v>0</v>
      </c>
      <c r="Z80" s="21">
        <v>1.56</v>
      </c>
      <c r="AA80" s="21">
        <v>1.89</v>
      </c>
      <c r="AB80" s="21">
        <v>1</v>
      </c>
      <c r="AC80" s="21">
        <v>1.18</v>
      </c>
      <c r="AD80" s="21">
        <f t="shared" si="21"/>
        <v>7.77</v>
      </c>
      <c r="AE80" s="22">
        <v>1411467.8</v>
      </c>
      <c r="AF80" s="24">
        <v>816794.79</v>
      </c>
      <c r="AG80" s="22">
        <v>405817.93</v>
      </c>
      <c r="AH80" s="22">
        <v>0</v>
      </c>
      <c r="AI80" s="25">
        <f t="shared" si="22"/>
        <v>188855.08000000002</v>
      </c>
      <c r="AJ80" s="24">
        <f t="shared" si="27"/>
        <v>-49841.329999997979</v>
      </c>
      <c r="AK80" s="26">
        <f t="shared" si="23"/>
        <v>-3.41073144461898E-2</v>
      </c>
      <c r="AL80" s="27">
        <f t="shared" si="28"/>
        <v>-11.030000000000008</v>
      </c>
      <c r="AM80" s="26">
        <f t="shared" si="13"/>
        <v>-0.20505670198921747</v>
      </c>
      <c r="AN80" s="27">
        <f t="shared" si="29"/>
        <v>-0.79000000000000625</v>
      </c>
      <c r="AO80" s="26">
        <f t="shared" si="30"/>
        <v>-9.2289719626168887E-2</v>
      </c>
      <c r="AP80" s="22">
        <f t="shared" si="31"/>
        <v>168462.65894859805</v>
      </c>
      <c r="AQ80" s="22">
        <f t="shared" si="32"/>
        <v>20392.421051401965</v>
      </c>
      <c r="AR80" s="26">
        <f t="shared" si="24"/>
        <v>0.12105009607870534</v>
      </c>
    </row>
    <row r="81" spans="1:44">
      <c r="A81" s="18" t="s">
        <v>196</v>
      </c>
      <c r="B81" s="19" t="s">
        <v>197</v>
      </c>
      <c r="C81" s="18" t="s">
        <v>198</v>
      </c>
      <c r="D81" s="20" t="s">
        <v>3</v>
      </c>
      <c r="E81" s="21">
        <f t="shared" si="25"/>
        <v>32.71</v>
      </c>
      <c r="F81" s="21">
        <v>13</v>
      </c>
      <c r="G81" s="21">
        <v>12.09</v>
      </c>
      <c r="H81" s="21">
        <v>4.2</v>
      </c>
      <c r="I81" s="21">
        <v>0</v>
      </c>
      <c r="J81" s="21">
        <v>0.62</v>
      </c>
      <c r="K81" s="21">
        <v>0</v>
      </c>
      <c r="L81" s="21">
        <v>1</v>
      </c>
      <c r="M81" s="21">
        <v>1.8</v>
      </c>
      <c r="N81" s="21">
        <f t="shared" si="19"/>
        <v>7.620000000000001</v>
      </c>
      <c r="O81" s="22">
        <f>IFERROR(VLOOKUP(C81,'[8]17-18 Summary'!F:O,9,0),0)</f>
        <v>984777.39999999863</v>
      </c>
      <c r="P81" s="22">
        <f>IFERROR(VLOOKUP(C81,'[8]17-18 Summary'!F:O,2,0),0)</f>
        <v>528192.23</v>
      </c>
      <c r="Q81" s="22">
        <f>IFERROR(VLOOKUP(C81,'[8]17-18 Summary'!F:O,3,0),0)</f>
        <v>325145.72999999893</v>
      </c>
      <c r="R81" s="22">
        <f>IFERROR(VLOOKUP(C81,'[8]17-18 Summary'!F:O,4,0),0)</f>
        <v>61293.499999999898</v>
      </c>
      <c r="S81" s="22">
        <f t="shared" si="20"/>
        <v>131439.43999999971</v>
      </c>
      <c r="T81" s="23"/>
      <c r="U81" s="21">
        <f t="shared" si="26"/>
        <v>30.209999999999997</v>
      </c>
      <c r="V81" s="21">
        <v>13.4</v>
      </c>
      <c r="W81" s="21">
        <v>8.82</v>
      </c>
      <c r="X81" s="21">
        <v>4.6100000000000003</v>
      </c>
      <c r="Y81" s="21">
        <v>0</v>
      </c>
      <c r="Z81" s="21">
        <v>0.59</v>
      </c>
      <c r="AA81" s="21">
        <v>0</v>
      </c>
      <c r="AB81" s="21">
        <v>1</v>
      </c>
      <c r="AC81" s="21">
        <v>1.79</v>
      </c>
      <c r="AD81" s="21">
        <f t="shared" si="21"/>
        <v>7.9899999999999949</v>
      </c>
      <c r="AE81" s="22">
        <v>900488.39</v>
      </c>
      <c r="AF81" s="24">
        <v>498605.56</v>
      </c>
      <c r="AG81" s="22">
        <v>268453.07000000007</v>
      </c>
      <c r="AH81" s="22">
        <v>0</v>
      </c>
      <c r="AI81" s="25">
        <f t="shared" si="22"/>
        <v>133429.75999999995</v>
      </c>
      <c r="AJ81" s="24">
        <f t="shared" si="27"/>
        <v>-84289.009999998612</v>
      </c>
      <c r="AK81" s="26">
        <f t="shared" si="23"/>
        <v>-8.5591941894684762E-2</v>
      </c>
      <c r="AL81" s="27">
        <f t="shared" si="28"/>
        <v>-2.5000000000000036</v>
      </c>
      <c r="AM81" s="26">
        <f t="shared" si="13"/>
        <v>-7.6429226536227565E-2</v>
      </c>
      <c r="AN81" s="27">
        <f t="shared" si="29"/>
        <v>0.36999999999999389</v>
      </c>
      <c r="AO81" s="26">
        <f t="shared" si="30"/>
        <v>4.855643044619342E-2</v>
      </c>
      <c r="AP81" s="22">
        <f t="shared" si="31"/>
        <v>137821.67002624631</v>
      </c>
      <c r="AQ81" s="22">
        <f t="shared" si="32"/>
        <v>-4391.9100262463617</v>
      </c>
      <c r="AR81" s="26">
        <f t="shared" si="24"/>
        <v>-3.1866614483846992E-2</v>
      </c>
    </row>
    <row r="82" spans="1:44">
      <c r="A82" s="18" t="s">
        <v>199</v>
      </c>
      <c r="B82" s="19" t="s">
        <v>200</v>
      </c>
      <c r="C82" s="18" t="s">
        <v>201</v>
      </c>
      <c r="D82" s="20" t="s">
        <v>3</v>
      </c>
      <c r="E82" s="21">
        <f t="shared" si="25"/>
        <v>48.73</v>
      </c>
      <c r="F82" s="21">
        <v>19.68</v>
      </c>
      <c r="G82" s="21">
        <v>22.56</v>
      </c>
      <c r="H82" s="21">
        <v>2.39</v>
      </c>
      <c r="I82" s="21">
        <v>0</v>
      </c>
      <c r="J82" s="21">
        <v>1.74</v>
      </c>
      <c r="K82" s="21">
        <v>0</v>
      </c>
      <c r="L82" s="21">
        <v>1</v>
      </c>
      <c r="M82" s="21">
        <v>1.36</v>
      </c>
      <c r="N82" s="21">
        <f t="shared" si="19"/>
        <v>6.4899999999999984</v>
      </c>
      <c r="O82" s="22">
        <f>IFERROR(VLOOKUP(C82,'[8]17-18 Summary'!F:O,9,0),0)</f>
        <v>1353160.2799999996</v>
      </c>
      <c r="P82" s="22">
        <f>IFERROR(VLOOKUP(C82,'[8]17-18 Summary'!F:O,2,0),0)</f>
        <v>728492.79</v>
      </c>
      <c r="Q82" s="22">
        <f>IFERROR(VLOOKUP(C82,'[8]17-18 Summary'!F:O,3,0),0)</f>
        <v>475302.19999999984</v>
      </c>
      <c r="R82" s="22">
        <f>IFERROR(VLOOKUP(C82,'[8]17-18 Summary'!F:O,4,0),0)</f>
        <v>70014.569999999891</v>
      </c>
      <c r="S82" s="22">
        <f t="shared" si="20"/>
        <v>149365.28999999969</v>
      </c>
      <c r="T82" s="23"/>
      <c r="U82" s="21">
        <f t="shared" si="26"/>
        <v>47.19</v>
      </c>
      <c r="V82" s="21">
        <v>19.04</v>
      </c>
      <c r="W82" s="21">
        <v>21.71</v>
      </c>
      <c r="X82" s="21">
        <v>2.39</v>
      </c>
      <c r="Y82" s="21">
        <v>0</v>
      </c>
      <c r="Z82" s="21">
        <v>1.69</v>
      </c>
      <c r="AA82" s="21">
        <v>0</v>
      </c>
      <c r="AB82" s="21">
        <v>1</v>
      </c>
      <c r="AC82" s="21">
        <v>1.36</v>
      </c>
      <c r="AD82" s="21">
        <f t="shared" si="21"/>
        <v>6.4399999999999977</v>
      </c>
      <c r="AE82" s="22">
        <v>1269593.6300000001</v>
      </c>
      <c r="AF82" s="24">
        <v>680780.07999999973</v>
      </c>
      <c r="AG82" s="22">
        <v>444387.0400000001</v>
      </c>
      <c r="AH82" s="22">
        <v>0</v>
      </c>
      <c r="AI82" s="25">
        <f t="shared" si="22"/>
        <v>144426.5100000003</v>
      </c>
      <c r="AJ82" s="24">
        <f t="shared" si="27"/>
        <v>-83566.649999999441</v>
      </c>
      <c r="AK82" s="26">
        <f t="shared" si="23"/>
        <v>-6.1756653099512698E-2</v>
      </c>
      <c r="AL82" s="27">
        <f t="shared" si="28"/>
        <v>-1.5399999999999991</v>
      </c>
      <c r="AM82" s="26">
        <f t="shared" si="13"/>
        <v>-3.1602708803611726E-2</v>
      </c>
      <c r="AN82" s="27">
        <f t="shared" si="29"/>
        <v>-5.0000000000000711E-2</v>
      </c>
      <c r="AO82" s="26">
        <f t="shared" si="30"/>
        <v>-7.704160246533239E-3</v>
      </c>
      <c r="AP82" s="22">
        <f t="shared" si="31"/>
        <v>148214.55587056978</v>
      </c>
      <c r="AQ82" s="22">
        <f t="shared" si="32"/>
        <v>-3788.0458705694764</v>
      </c>
      <c r="AR82" s="26">
        <f t="shared" si="24"/>
        <v>-2.5557853264273418E-2</v>
      </c>
    </row>
    <row r="83" spans="1:44">
      <c r="A83" s="18" t="s">
        <v>202</v>
      </c>
      <c r="B83" s="19" t="s">
        <v>202</v>
      </c>
      <c r="C83" s="18" t="s">
        <v>203</v>
      </c>
      <c r="D83" s="20" t="s">
        <v>3</v>
      </c>
      <c r="E83" s="21">
        <f t="shared" si="25"/>
        <v>50.190000000000005</v>
      </c>
      <c r="F83" s="21">
        <v>22.79</v>
      </c>
      <c r="G83" s="21">
        <v>17.02</v>
      </c>
      <c r="H83" s="21">
        <v>3.97</v>
      </c>
      <c r="I83" s="21">
        <v>0</v>
      </c>
      <c r="J83" s="21">
        <v>1.96</v>
      </c>
      <c r="K83" s="21">
        <v>0</v>
      </c>
      <c r="L83" s="21">
        <v>1</v>
      </c>
      <c r="M83" s="21">
        <v>3.45</v>
      </c>
      <c r="N83" s="21">
        <f t="shared" si="19"/>
        <v>10.380000000000006</v>
      </c>
      <c r="O83" s="22">
        <f>IFERROR(VLOOKUP(C83,'[8]17-18 Summary'!F:O,9,0),0)</f>
        <v>1424633.8299999987</v>
      </c>
      <c r="P83" s="22">
        <f>IFERROR(VLOOKUP(C83,'[8]17-18 Summary'!F:O,2,0),0)</f>
        <v>821756.49</v>
      </c>
      <c r="Q83" s="22">
        <f>IFERROR(VLOOKUP(C83,'[8]17-18 Summary'!F:O,3,0),0)</f>
        <v>427569.21999999881</v>
      </c>
      <c r="R83" s="22">
        <f>IFERROR(VLOOKUP(C83,'[8]17-18 Summary'!F:O,4,0),0)</f>
        <v>88641.41</v>
      </c>
      <c r="S83" s="22">
        <f t="shared" si="20"/>
        <v>175308.11999999988</v>
      </c>
      <c r="T83" s="23"/>
      <c r="U83" s="21">
        <f t="shared" si="26"/>
        <v>52.38</v>
      </c>
      <c r="V83" s="21">
        <v>22.29</v>
      </c>
      <c r="W83" s="21">
        <v>19.440000000000001</v>
      </c>
      <c r="X83" s="21">
        <v>3.15</v>
      </c>
      <c r="Y83" s="21">
        <v>0</v>
      </c>
      <c r="Z83" s="21">
        <v>3.31</v>
      </c>
      <c r="AA83" s="21">
        <v>0</v>
      </c>
      <c r="AB83" s="21">
        <v>1</v>
      </c>
      <c r="AC83" s="21">
        <v>3.19</v>
      </c>
      <c r="AD83" s="21">
        <f t="shared" si="21"/>
        <v>10.650000000000002</v>
      </c>
      <c r="AE83" s="22">
        <v>1340080.5600000003</v>
      </c>
      <c r="AF83" s="24">
        <v>798273.55999999994</v>
      </c>
      <c r="AG83" s="22">
        <v>393752.9</v>
      </c>
      <c r="AH83" s="22">
        <v>0</v>
      </c>
      <c r="AI83" s="25">
        <f t="shared" si="22"/>
        <v>148054.10000000033</v>
      </c>
      <c r="AJ83" s="24">
        <f t="shared" si="27"/>
        <v>-84553.269999998389</v>
      </c>
      <c r="AK83" s="26">
        <f t="shared" si="23"/>
        <v>-5.9350878955330207E-2</v>
      </c>
      <c r="AL83" s="27">
        <f t="shared" si="28"/>
        <v>2.1899999999999977</v>
      </c>
      <c r="AM83" s="26">
        <f t="shared" si="13"/>
        <v>4.3634190077704672E-2</v>
      </c>
      <c r="AN83" s="27">
        <f t="shared" si="29"/>
        <v>0.26999999999999602</v>
      </c>
      <c r="AO83" s="26">
        <f t="shared" si="30"/>
        <v>2.601156069364122E-2</v>
      </c>
      <c r="AP83" s="22">
        <f t="shared" si="31"/>
        <v>179868.15780346803</v>
      </c>
      <c r="AQ83" s="22">
        <f t="shared" si="32"/>
        <v>-31814.057803467702</v>
      </c>
      <c r="AR83" s="26">
        <f t="shared" si="24"/>
        <v>-0.17687431834504672</v>
      </c>
    </row>
    <row r="84" spans="1:44">
      <c r="A84" s="18" t="s">
        <v>204</v>
      </c>
      <c r="B84" s="19" t="s">
        <v>204</v>
      </c>
      <c r="C84" s="18" t="s">
        <v>205</v>
      </c>
      <c r="D84" s="20" t="s">
        <v>3</v>
      </c>
      <c r="E84" s="21">
        <f t="shared" si="25"/>
        <v>26.842499999999998</v>
      </c>
      <c r="F84" s="21">
        <v>13.4</v>
      </c>
      <c r="G84" s="21">
        <v>8.2523</v>
      </c>
      <c r="H84" s="21">
        <v>0.50670000000000004</v>
      </c>
      <c r="I84" s="21">
        <v>2.04</v>
      </c>
      <c r="J84" s="21">
        <v>0</v>
      </c>
      <c r="K84" s="21">
        <v>0</v>
      </c>
      <c r="L84" s="21">
        <v>0.67569999999999997</v>
      </c>
      <c r="M84" s="21">
        <v>1.9678</v>
      </c>
      <c r="N84" s="21">
        <f t="shared" si="19"/>
        <v>5.1901999999999973</v>
      </c>
      <c r="O84" s="22">
        <f>IFERROR(VLOOKUP(C84,'[8]17-18 Summary'!F:O,9,0),0)</f>
        <v>811382.29999999981</v>
      </c>
      <c r="P84" s="22">
        <f>IFERROR(VLOOKUP(C84,'[8]17-18 Summary'!F:O,2,0),0)</f>
        <v>522833.19</v>
      </c>
      <c r="Q84" s="22">
        <f>IFERROR(VLOOKUP(C84,'[8]17-18 Summary'!F:O,3,0),0)</f>
        <v>172282.48</v>
      </c>
      <c r="R84" s="22">
        <f>IFERROR(VLOOKUP(C84,'[8]17-18 Summary'!F:O,4,0),0)</f>
        <v>67796.589999999895</v>
      </c>
      <c r="S84" s="22">
        <f t="shared" si="20"/>
        <v>116266.6299999998</v>
      </c>
      <c r="T84" s="23"/>
      <c r="U84" s="21">
        <f t="shared" si="26"/>
        <v>28.888400000000001</v>
      </c>
      <c r="V84" s="21">
        <v>13.8</v>
      </c>
      <c r="W84" s="21">
        <v>9.7322000000000006</v>
      </c>
      <c r="X84" s="21">
        <v>0.54049999999999998</v>
      </c>
      <c r="Y84" s="21">
        <v>2.0099999999999998</v>
      </c>
      <c r="Z84" s="21">
        <v>0</v>
      </c>
      <c r="AA84" s="21">
        <v>0</v>
      </c>
      <c r="AB84" s="21">
        <v>0.67569999999999997</v>
      </c>
      <c r="AC84" s="21">
        <v>2.13</v>
      </c>
      <c r="AD84" s="21">
        <f t="shared" si="21"/>
        <v>5.3561999999999994</v>
      </c>
      <c r="AE84" s="22">
        <v>806028.0199999999</v>
      </c>
      <c r="AF84" s="24">
        <v>531414.71</v>
      </c>
      <c r="AG84" s="22">
        <v>158970.59999999998</v>
      </c>
      <c r="AH84" s="22">
        <v>9.5299999999999994</v>
      </c>
      <c r="AI84" s="25">
        <f t="shared" si="22"/>
        <v>115642.70999999996</v>
      </c>
      <c r="AJ84" s="24">
        <f t="shared" si="27"/>
        <v>-5354.2799999999115</v>
      </c>
      <c r="AK84" s="26">
        <f t="shared" si="23"/>
        <v>-6.5989608104587844E-3</v>
      </c>
      <c r="AL84" s="27">
        <f t="shared" si="28"/>
        <v>2.0459000000000032</v>
      </c>
      <c r="AM84" s="26">
        <f t="shared" si="13"/>
        <v>7.6218683058582593E-2</v>
      </c>
      <c r="AN84" s="27">
        <f t="shared" si="29"/>
        <v>0.16600000000000215</v>
      </c>
      <c r="AO84" s="26">
        <f t="shared" si="30"/>
        <v>3.1983353242650038E-2</v>
      </c>
      <c r="AP84" s="22">
        <f t="shared" si="31"/>
        <v>119985.22669762229</v>
      </c>
      <c r="AQ84" s="22">
        <f t="shared" si="32"/>
        <v>-4342.5166976223263</v>
      </c>
      <c r="AR84" s="26">
        <f t="shared" si="24"/>
        <v>-3.6192094786519087E-2</v>
      </c>
    </row>
    <row r="85" spans="1:44">
      <c r="A85" s="18" t="s">
        <v>206</v>
      </c>
      <c r="B85" s="19" t="s">
        <v>206</v>
      </c>
      <c r="C85" s="18" t="s">
        <v>207</v>
      </c>
      <c r="D85" s="20" t="s">
        <v>3</v>
      </c>
      <c r="E85" s="21">
        <f t="shared" si="25"/>
        <v>25.380000000000003</v>
      </c>
      <c r="F85" s="21">
        <v>10.8</v>
      </c>
      <c r="G85" s="21">
        <v>10.52</v>
      </c>
      <c r="H85" s="21">
        <v>0.96</v>
      </c>
      <c r="I85" s="21">
        <v>0</v>
      </c>
      <c r="J85" s="21">
        <v>0.64</v>
      </c>
      <c r="K85" s="21">
        <v>0</v>
      </c>
      <c r="L85" s="21">
        <v>1</v>
      </c>
      <c r="M85" s="21">
        <v>1.46</v>
      </c>
      <c r="N85" s="21">
        <f t="shared" si="19"/>
        <v>4.0600000000000023</v>
      </c>
      <c r="O85" s="22">
        <f>IFERROR(VLOOKUP(C85,'[8]17-18 Summary'!F:O,9,0),0)</f>
        <v>708330.28999999852</v>
      </c>
      <c r="P85" s="22">
        <f>IFERROR(VLOOKUP(C85,'[8]17-18 Summary'!F:O,2,0),0)</f>
        <v>386529.7</v>
      </c>
      <c r="Q85" s="22">
        <f>IFERROR(VLOOKUP(C85,'[8]17-18 Summary'!F:O,3,0),0)</f>
        <v>231277.97999999888</v>
      </c>
      <c r="R85" s="22">
        <f>IFERROR(VLOOKUP(C85,'[8]17-18 Summary'!F:O,4,0),0)</f>
        <v>28041.859999999899</v>
      </c>
      <c r="S85" s="22">
        <f t="shared" si="20"/>
        <v>90522.609999999637</v>
      </c>
      <c r="T85" s="23"/>
      <c r="U85" s="21">
        <f t="shared" si="26"/>
        <v>23.51</v>
      </c>
      <c r="V85" s="21">
        <v>8.8000000000000007</v>
      </c>
      <c r="W85" s="21">
        <v>10.45</v>
      </c>
      <c r="X85" s="21">
        <v>1.02</v>
      </c>
      <c r="Y85" s="21">
        <v>0</v>
      </c>
      <c r="Z85" s="21">
        <v>0.64</v>
      </c>
      <c r="AA85" s="21">
        <v>0</v>
      </c>
      <c r="AB85" s="21">
        <v>1</v>
      </c>
      <c r="AC85" s="21">
        <v>1.6</v>
      </c>
      <c r="AD85" s="21">
        <f t="shared" si="21"/>
        <v>4.2600000000000016</v>
      </c>
      <c r="AE85" s="22">
        <v>641433.07999999996</v>
      </c>
      <c r="AF85" s="24">
        <v>358427.76999999996</v>
      </c>
      <c r="AG85" s="22">
        <v>201070.28</v>
      </c>
      <c r="AH85" s="22">
        <v>0</v>
      </c>
      <c r="AI85" s="24">
        <f t="shared" si="22"/>
        <v>81935.03</v>
      </c>
      <c r="AJ85" s="24">
        <f t="shared" si="27"/>
        <v>-66897.209999998566</v>
      </c>
      <c r="AK85" s="26">
        <f t="shared" si="23"/>
        <v>-9.4443525773828904E-2</v>
      </c>
      <c r="AL85" s="27">
        <f t="shared" si="28"/>
        <v>-1.870000000000001</v>
      </c>
      <c r="AM85" s="26">
        <f t="shared" si="13"/>
        <v>-7.3680063041765206E-2</v>
      </c>
      <c r="AN85" s="27">
        <f t="shared" si="29"/>
        <v>0.19999999999999929</v>
      </c>
      <c r="AO85" s="26">
        <f t="shared" si="30"/>
        <v>4.9261083743842159E-2</v>
      </c>
      <c r="AP85" s="22">
        <f t="shared" si="31"/>
        <v>94981.851871920793</v>
      </c>
      <c r="AQ85" s="22">
        <f t="shared" si="32"/>
        <v>-13046.821871920794</v>
      </c>
      <c r="AR85" s="26">
        <f t="shared" si="24"/>
        <v>-0.13736120758641249</v>
      </c>
    </row>
    <row r="86" spans="1:44">
      <c r="A86" s="18" t="s">
        <v>208</v>
      </c>
      <c r="B86" s="19" t="s">
        <v>209</v>
      </c>
      <c r="C86" s="18" t="s">
        <v>210</v>
      </c>
      <c r="D86" s="20" t="s">
        <v>3</v>
      </c>
      <c r="E86" s="21">
        <f t="shared" si="25"/>
        <v>9.0399999999999991</v>
      </c>
      <c r="F86" s="21">
        <v>2</v>
      </c>
      <c r="G86" s="21">
        <v>0</v>
      </c>
      <c r="H86" s="21">
        <v>7.04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f t="shared" si="19"/>
        <v>7.0399999999999991</v>
      </c>
      <c r="O86" s="22">
        <f>IFERROR(VLOOKUP(C86,'[8]17-18 Summary'!F:O,9,0),0)</f>
        <v>284005.80999999994</v>
      </c>
      <c r="P86" s="22">
        <f>IFERROR(VLOOKUP(C86,'[8]17-18 Summary'!F:O,2,0),0)</f>
        <v>111923.26</v>
      </c>
      <c r="Q86" s="22">
        <f>IFERROR(VLOOKUP(C86,'[8]17-18 Summary'!F:O,3,0),0)</f>
        <v>148395.96999999991</v>
      </c>
      <c r="R86" s="22">
        <f>IFERROR(VLOOKUP(C86,'[8]17-18 Summary'!F:O,4,0),0)</f>
        <v>23686.579999999991</v>
      </c>
      <c r="S86" s="22">
        <f t="shared" si="20"/>
        <v>23686.580000000016</v>
      </c>
      <c r="T86" s="23"/>
      <c r="U86" s="21">
        <f t="shared" si="26"/>
        <v>9.18</v>
      </c>
      <c r="V86" s="21">
        <v>2</v>
      </c>
      <c r="W86" s="21">
        <v>0</v>
      </c>
      <c r="X86" s="21">
        <v>7.18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f t="shared" si="21"/>
        <v>7.18</v>
      </c>
      <c r="AE86" s="22">
        <v>251624.23000000004</v>
      </c>
      <c r="AF86" s="24">
        <v>104247.24</v>
      </c>
      <c r="AG86" s="22">
        <v>128039.85</v>
      </c>
      <c r="AH86" s="22">
        <v>0</v>
      </c>
      <c r="AI86" s="24">
        <f t="shared" si="22"/>
        <v>19337.140000000043</v>
      </c>
      <c r="AJ86" s="24">
        <f t="shared" si="27"/>
        <v>-32381.5799999999</v>
      </c>
      <c r="AK86" s="26">
        <f t="shared" si="23"/>
        <v>-0.11401731534999199</v>
      </c>
      <c r="AL86" s="27">
        <f t="shared" si="28"/>
        <v>0.14000000000000057</v>
      </c>
      <c r="AM86" s="26">
        <f t="shared" si="13"/>
        <v>1.5486725663716878E-2</v>
      </c>
      <c r="AN86" s="27">
        <f t="shared" si="29"/>
        <v>0.14000000000000057</v>
      </c>
      <c r="AO86" s="26">
        <f t="shared" si="30"/>
        <v>1.9886363636363719E-2</v>
      </c>
      <c r="AP86" s="22">
        <f t="shared" si="31"/>
        <v>24157.619943181835</v>
      </c>
      <c r="AQ86" s="22">
        <f t="shared" si="32"/>
        <v>-4820.4799431817919</v>
      </c>
      <c r="AR86" s="26">
        <f t="shared" si="24"/>
        <v>-0.19954283387682437</v>
      </c>
    </row>
    <row r="87" spans="1:44">
      <c r="A87" s="18" t="s">
        <v>211</v>
      </c>
      <c r="B87" s="19" t="s">
        <v>211</v>
      </c>
      <c r="C87" s="18" t="s">
        <v>212</v>
      </c>
      <c r="D87" s="20" t="s">
        <v>3</v>
      </c>
      <c r="E87" s="21">
        <f t="shared" si="25"/>
        <v>46.2</v>
      </c>
      <c r="F87" s="21">
        <v>20.93</v>
      </c>
      <c r="G87" s="21">
        <v>17.28</v>
      </c>
      <c r="H87" s="21">
        <v>3.32</v>
      </c>
      <c r="I87" s="21">
        <v>0</v>
      </c>
      <c r="J87" s="21">
        <v>0</v>
      </c>
      <c r="K87" s="21">
        <v>0</v>
      </c>
      <c r="L87" s="21">
        <v>1.81</v>
      </c>
      <c r="M87" s="21">
        <v>2.86</v>
      </c>
      <c r="N87" s="21">
        <f t="shared" si="19"/>
        <v>7.990000000000002</v>
      </c>
      <c r="O87" s="22">
        <f>IFERROR(VLOOKUP(C87,'[8]17-18 Summary'!F:O,9,0),0)</f>
        <v>1315128.8899999985</v>
      </c>
      <c r="P87" s="22">
        <f>IFERROR(VLOOKUP(C87,'[8]17-18 Summary'!F:O,2,0),0)</f>
        <v>728305.05999999889</v>
      </c>
      <c r="Q87" s="22">
        <f>IFERROR(VLOOKUP(C87,'[8]17-18 Summary'!F:O,3,0),0)</f>
        <v>401343.85999999987</v>
      </c>
      <c r="R87" s="22">
        <f>IFERROR(VLOOKUP(C87,'[8]17-18 Summary'!F:O,4,0),0)</f>
        <v>93150.5199999998</v>
      </c>
      <c r="S87" s="22">
        <f t="shared" si="20"/>
        <v>185479.96999999974</v>
      </c>
      <c r="T87" s="23"/>
      <c r="U87" s="21">
        <f t="shared" si="26"/>
        <v>45.86</v>
      </c>
      <c r="V87" s="21">
        <v>21.39</v>
      </c>
      <c r="W87" s="21">
        <v>17.89</v>
      </c>
      <c r="X87" s="21">
        <v>2.36</v>
      </c>
      <c r="Y87" s="21">
        <v>0</v>
      </c>
      <c r="Z87" s="21">
        <v>0</v>
      </c>
      <c r="AA87" s="21">
        <v>0</v>
      </c>
      <c r="AB87" s="21">
        <v>1.81</v>
      </c>
      <c r="AC87" s="21">
        <v>2.41</v>
      </c>
      <c r="AD87" s="21">
        <f t="shared" si="21"/>
        <v>6.5799999999999983</v>
      </c>
      <c r="AE87" s="22">
        <v>1204113.9500000002</v>
      </c>
      <c r="AF87" s="24">
        <v>725525.45</v>
      </c>
      <c r="AG87" s="22">
        <v>314761.74000000005</v>
      </c>
      <c r="AH87" s="22">
        <v>0</v>
      </c>
      <c r="AI87" s="25">
        <f t="shared" si="22"/>
        <v>163826.76000000018</v>
      </c>
      <c r="AJ87" s="24">
        <f t="shared" si="27"/>
        <v>-111014.93999999831</v>
      </c>
      <c r="AK87" s="26">
        <f t="shared" si="23"/>
        <v>-8.4413733774792554E-2</v>
      </c>
      <c r="AL87" s="27">
        <f t="shared" si="28"/>
        <v>-0.34000000000000341</v>
      </c>
      <c r="AM87" s="26">
        <f t="shared" si="13"/>
        <v>-7.3593073593074326E-3</v>
      </c>
      <c r="AN87" s="27">
        <f t="shared" si="29"/>
        <v>-1.4100000000000037</v>
      </c>
      <c r="AO87" s="26">
        <f t="shared" si="30"/>
        <v>-0.17647058823529455</v>
      </c>
      <c r="AP87" s="22">
        <f t="shared" si="31"/>
        <v>152748.210588235</v>
      </c>
      <c r="AQ87" s="22">
        <f t="shared" si="32"/>
        <v>11078.549411765183</v>
      </c>
      <c r="AR87" s="26">
        <f t="shared" si="24"/>
        <v>7.2528178032996729E-2</v>
      </c>
    </row>
    <row r="88" spans="1:44">
      <c r="A88" s="18" t="s">
        <v>213</v>
      </c>
      <c r="B88" s="19" t="s">
        <v>214</v>
      </c>
      <c r="C88" s="18" t="s">
        <v>215</v>
      </c>
      <c r="D88" s="20" t="s">
        <v>3</v>
      </c>
      <c r="E88" s="21">
        <f t="shared" si="25"/>
        <v>16.939999999999998</v>
      </c>
      <c r="F88" s="21">
        <v>6.8</v>
      </c>
      <c r="G88" s="21">
        <v>6.58</v>
      </c>
      <c r="H88" s="21">
        <v>1.42</v>
      </c>
      <c r="I88" s="21">
        <v>0</v>
      </c>
      <c r="J88" s="21">
        <v>0.24</v>
      </c>
      <c r="K88" s="21">
        <v>0</v>
      </c>
      <c r="L88" s="21">
        <v>0.82</v>
      </c>
      <c r="M88" s="21">
        <v>1.08</v>
      </c>
      <c r="N88" s="21">
        <f t="shared" si="19"/>
        <v>3.5599999999999969</v>
      </c>
      <c r="O88" s="22">
        <f>IFERROR(VLOOKUP(C88,'[8]17-18 Summary'!F:O,9,0),0)</f>
        <v>497331.96999999986</v>
      </c>
      <c r="P88" s="22">
        <f>IFERROR(VLOOKUP(C88,'[8]17-18 Summary'!F:O,2,0),0)</f>
        <v>281323.40999999992</v>
      </c>
      <c r="Q88" s="22">
        <f>IFERROR(VLOOKUP(C88,'[8]17-18 Summary'!F:O,3,0),0)</f>
        <v>140224.07</v>
      </c>
      <c r="R88" s="22">
        <f>IFERROR(VLOOKUP(C88,'[8]17-18 Summary'!F:O,4,0),0)</f>
        <v>26943.23</v>
      </c>
      <c r="S88" s="22">
        <f t="shared" si="20"/>
        <v>75784.489999999932</v>
      </c>
      <c r="T88" s="23"/>
      <c r="U88" s="21">
        <f t="shared" si="26"/>
        <v>15.07</v>
      </c>
      <c r="V88" s="21">
        <v>6.7</v>
      </c>
      <c r="W88" s="21">
        <v>5.38</v>
      </c>
      <c r="X88" s="21">
        <v>1.49</v>
      </c>
      <c r="Y88" s="21">
        <v>0</v>
      </c>
      <c r="Z88" s="21">
        <v>0</v>
      </c>
      <c r="AA88" s="21">
        <v>0</v>
      </c>
      <c r="AB88" s="21">
        <v>0.82</v>
      </c>
      <c r="AC88" s="21">
        <v>0.68</v>
      </c>
      <c r="AD88" s="21">
        <f t="shared" si="21"/>
        <v>2.9900000000000011</v>
      </c>
      <c r="AE88" s="22">
        <v>482358.97999999992</v>
      </c>
      <c r="AF88" s="24">
        <v>306387.7</v>
      </c>
      <c r="AG88" s="22">
        <v>116932.41</v>
      </c>
      <c r="AH88" s="22">
        <v>0</v>
      </c>
      <c r="AI88" s="24">
        <f t="shared" si="22"/>
        <v>59038.869999999908</v>
      </c>
      <c r="AJ88" s="24">
        <f t="shared" si="27"/>
        <v>-14972.989999999932</v>
      </c>
      <c r="AK88" s="26">
        <f t="shared" si="23"/>
        <v>-3.0106630788284003E-2</v>
      </c>
      <c r="AL88" s="27">
        <f t="shared" si="28"/>
        <v>-1.8699999999999974</v>
      </c>
      <c r="AM88" s="26">
        <f t="shared" ref="AM88:AM108" si="33">IFERROR(AL88/E88,0)</f>
        <v>-0.11038961038961026</v>
      </c>
      <c r="AN88" s="27">
        <f t="shared" si="29"/>
        <v>-0.56999999999999584</v>
      </c>
      <c r="AO88" s="26">
        <f t="shared" si="30"/>
        <v>-0.16011235955056077</v>
      </c>
      <c r="AP88" s="22">
        <f t="shared" si="31"/>
        <v>63650.456488764066</v>
      </c>
      <c r="AQ88" s="22">
        <f t="shared" si="32"/>
        <v>-4611.5864887641583</v>
      </c>
      <c r="AR88" s="26">
        <f t="shared" si="24"/>
        <v>-7.2451742582211043E-2</v>
      </c>
    </row>
    <row r="89" spans="1:44">
      <c r="A89" s="18" t="s">
        <v>216</v>
      </c>
      <c r="B89" s="19" t="s">
        <v>217</v>
      </c>
      <c r="C89" s="18" t="s">
        <v>218</v>
      </c>
      <c r="D89" s="20" t="s">
        <v>3</v>
      </c>
      <c r="E89" s="21">
        <f t="shared" si="25"/>
        <v>6.7299999999999995</v>
      </c>
      <c r="F89" s="21">
        <v>2</v>
      </c>
      <c r="G89" s="21">
        <v>3.78</v>
      </c>
      <c r="H89" s="21">
        <v>0.95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f t="shared" ref="N89:N108" si="34">E89-F89-G89</f>
        <v>0.94999999999999973</v>
      </c>
      <c r="O89" s="22">
        <f>IFERROR(VLOOKUP(C89,'[8]17-18 Summary'!F:O,9,0),0)</f>
        <v>271042.25</v>
      </c>
      <c r="P89" s="22">
        <f>IFERROR(VLOOKUP(C89,'[8]17-18 Summary'!F:O,2,0),0)</f>
        <v>119873.73</v>
      </c>
      <c r="Q89" s="22">
        <f>IFERROR(VLOOKUP(C89,'[8]17-18 Summary'!F:O,3,0),0)</f>
        <v>130957.24999999999</v>
      </c>
      <c r="R89" s="22">
        <f>IFERROR(VLOOKUP(C89,'[8]17-18 Summary'!F:O,4,0),0)</f>
        <v>20211.27</v>
      </c>
      <c r="S89" s="22">
        <f t="shared" ref="S89:S108" si="35">MAX(O89-P89-Q89,0)</f>
        <v>20211.270000000033</v>
      </c>
      <c r="T89" s="23"/>
      <c r="U89" s="21">
        <f t="shared" si="26"/>
        <v>4.79</v>
      </c>
      <c r="V89" s="21">
        <v>1</v>
      </c>
      <c r="W89" s="21">
        <v>2.84</v>
      </c>
      <c r="X89" s="21">
        <v>0.95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f t="shared" ref="AD89:AD108" si="36">U89-V89-W89</f>
        <v>0.95000000000000018</v>
      </c>
      <c r="AE89" s="22">
        <v>232592.00999999998</v>
      </c>
      <c r="AF89" s="24">
        <v>120107.91</v>
      </c>
      <c r="AG89" s="22">
        <v>86580.729999999981</v>
      </c>
      <c r="AH89" s="22">
        <v>0</v>
      </c>
      <c r="AI89" s="24">
        <f t="shared" ref="AI89:AI108" si="37">AE89-AF89-AG89</f>
        <v>25903.369999999995</v>
      </c>
      <c r="AJ89" s="24">
        <f t="shared" si="27"/>
        <v>-38450.24000000002</v>
      </c>
      <c r="AK89" s="26">
        <f t="shared" ref="AK89:AK108" si="38">IFERROR(AJ89/O89,0)</f>
        <v>-0.14186068777100255</v>
      </c>
      <c r="AL89" s="27">
        <f t="shared" si="28"/>
        <v>-1.9399999999999995</v>
      </c>
      <c r="AM89" s="26">
        <f t="shared" si="33"/>
        <v>-0.28826151560178298</v>
      </c>
      <c r="AN89" s="27">
        <f t="shared" si="29"/>
        <v>0</v>
      </c>
      <c r="AO89" s="26">
        <f t="shared" si="30"/>
        <v>0</v>
      </c>
      <c r="AP89" s="22">
        <f t="shared" si="31"/>
        <v>20211.27000000004</v>
      </c>
      <c r="AQ89" s="22">
        <f t="shared" si="32"/>
        <v>5692.0999999999549</v>
      </c>
      <c r="AR89" s="26">
        <f t="shared" ref="AR89:AR108" si="39">IFERROR(AQ89/AP89,0)</f>
        <v>0.28163000147936984</v>
      </c>
    </row>
    <row r="90" spans="1:44">
      <c r="A90" s="18" t="s">
        <v>219</v>
      </c>
      <c r="B90" s="19" t="s">
        <v>220</v>
      </c>
      <c r="C90" s="18" t="s">
        <v>221</v>
      </c>
      <c r="D90" s="20" t="s">
        <v>3</v>
      </c>
      <c r="E90" s="21">
        <f t="shared" si="25"/>
        <v>8.4500000000000011</v>
      </c>
      <c r="F90" s="21">
        <v>3.48</v>
      </c>
      <c r="G90" s="21">
        <v>4.57</v>
      </c>
      <c r="H90" s="21">
        <v>0.4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f t="shared" si="34"/>
        <v>0.40000000000000036</v>
      </c>
      <c r="O90" s="22">
        <f>IFERROR(VLOOKUP(C90,'[8]17-18 Summary'!F:O,9,0),0)</f>
        <v>209483.16999999978</v>
      </c>
      <c r="P90" s="22">
        <f>IFERROR(VLOOKUP(C90,'[8]17-18 Summary'!F:O,2,0),0)</f>
        <v>113959.5999999999</v>
      </c>
      <c r="Q90" s="22">
        <f>IFERROR(VLOOKUP(C90,'[8]17-18 Summary'!F:O,3,0),0)</f>
        <v>84643.799999999886</v>
      </c>
      <c r="R90" s="22">
        <f>IFERROR(VLOOKUP(C90,'[8]17-18 Summary'!F:O,4,0),0)</f>
        <v>10879.76999999999</v>
      </c>
      <c r="S90" s="22">
        <f t="shared" si="35"/>
        <v>10879.76999999999</v>
      </c>
      <c r="T90" s="23"/>
      <c r="U90" s="21">
        <f t="shared" si="26"/>
        <v>8.2799999999999994</v>
      </c>
      <c r="V90" s="21">
        <v>3.48</v>
      </c>
      <c r="W90" s="21">
        <v>4.3</v>
      </c>
      <c r="X90" s="21">
        <v>0.5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f t="shared" si="36"/>
        <v>0.49999999999999911</v>
      </c>
      <c r="AE90" s="22">
        <v>168273.45</v>
      </c>
      <c r="AF90" s="24">
        <v>105019.76000000001</v>
      </c>
      <c r="AG90" s="22">
        <v>54232.989999999991</v>
      </c>
      <c r="AH90" s="22">
        <v>0</v>
      </c>
      <c r="AI90" s="24">
        <f t="shared" si="37"/>
        <v>9020.7000000000116</v>
      </c>
      <c r="AJ90" s="24">
        <f t="shared" si="27"/>
        <v>-41209.719999999768</v>
      </c>
      <c r="AK90" s="26">
        <f t="shared" si="38"/>
        <v>-0.1967209108015685</v>
      </c>
      <c r="AL90" s="27">
        <f t="shared" si="28"/>
        <v>-0.17000000000000171</v>
      </c>
      <c r="AM90" s="26">
        <f t="shared" si="33"/>
        <v>-2.011834319526647E-2</v>
      </c>
      <c r="AN90" s="27">
        <f t="shared" si="29"/>
        <v>9.9999999999998757E-2</v>
      </c>
      <c r="AO90" s="26">
        <f t="shared" si="30"/>
        <v>0.24999999999999667</v>
      </c>
      <c r="AP90" s="22">
        <f t="shared" si="31"/>
        <v>13599.712499999951</v>
      </c>
      <c r="AQ90" s="22">
        <f t="shared" si="32"/>
        <v>-4579.0124999999389</v>
      </c>
      <c r="AR90" s="26">
        <f t="shared" si="39"/>
        <v>-0.33669921331057223</v>
      </c>
    </row>
    <row r="91" spans="1:44">
      <c r="A91" s="18" t="s">
        <v>222</v>
      </c>
      <c r="B91" s="19" t="s">
        <v>223</v>
      </c>
      <c r="C91" s="18" t="s">
        <v>224</v>
      </c>
      <c r="D91" s="20" t="s">
        <v>3</v>
      </c>
      <c r="E91" s="21">
        <f t="shared" si="25"/>
        <v>5.3999000000000006</v>
      </c>
      <c r="F91" s="21">
        <v>2.92</v>
      </c>
      <c r="G91" s="21">
        <v>1.3582000000000001</v>
      </c>
      <c r="H91" s="21">
        <v>0.71630000000000005</v>
      </c>
      <c r="I91" s="21">
        <v>0</v>
      </c>
      <c r="J91" s="21">
        <v>0.16889999999999999</v>
      </c>
      <c r="K91" s="21">
        <v>0.1351</v>
      </c>
      <c r="L91" s="21">
        <v>0</v>
      </c>
      <c r="M91" s="21">
        <v>0.1014</v>
      </c>
      <c r="N91" s="21">
        <f t="shared" si="34"/>
        <v>1.1217000000000006</v>
      </c>
      <c r="O91" s="22">
        <f>IFERROR(VLOOKUP(C91,'[8]17-18 Summary'!F:O,9,0),0)</f>
        <v>165225.07999999967</v>
      </c>
      <c r="P91" s="22">
        <f>IFERROR(VLOOKUP(C91,'[8]17-18 Summary'!F:O,2,0),0)</f>
        <v>108204.27999999981</v>
      </c>
      <c r="Q91" s="22">
        <f>IFERROR(VLOOKUP(C91,'[8]17-18 Summary'!F:O,3,0),0)</f>
        <v>29413.939999999988</v>
      </c>
      <c r="R91" s="22">
        <f>IFERROR(VLOOKUP(C91,'[8]17-18 Summary'!F:O,4,0),0)</f>
        <v>20440.309999999889</v>
      </c>
      <c r="S91" s="22">
        <f t="shared" si="35"/>
        <v>27606.85999999987</v>
      </c>
      <c r="T91" s="23"/>
      <c r="U91" s="21">
        <f t="shared" si="26"/>
        <v>6.8593000000000002</v>
      </c>
      <c r="V91" s="21">
        <v>3.92</v>
      </c>
      <c r="W91" s="21">
        <v>2.1960000000000002</v>
      </c>
      <c r="X91" s="21">
        <v>0.35139999999999999</v>
      </c>
      <c r="Y91" s="21">
        <v>0</v>
      </c>
      <c r="Z91" s="21">
        <v>0.18240000000000001</v>
      </c>
      <c r="AA91" s="21">
        <v>0</v>
      </c>
      <c r="AB91" s="21">
        <v>0</v>
      </c>
      <c r="AC91" s="21">
        <v>0.20949999999999999</v>
      </c>
      <c r="AD91" s="21">
        <f t="shared" si="36"/>
        <v>0.74330000000000007</v>
      </c>
      <c r="AE91" s="22">
        <v>202644.97</v>
      </c>
      <c r="AF91" s="24">
        <v>156097.49</v>
      </c>
      <c r="AG91" s="22">
        <v>28862.529999999995</v>
      </c>
      <c r="AH91" s="22">
        <v>0</v>
      </c>
      <c r="AI91" s="24">
        <f t="shared" si="37"/>
        <v>17684.950000000015</v>
      </c>
      <c r="AJ91" s="24">
        <f t="shared" si="27"/>
        <v>37419.890000000334</v>
      </c>
      <c r="AK91" s="26">
        <f t="shared" si="38"/>
        <v>0.22647826831132664</v>
      </c>
      <c r="AL91" s="27">
        <f t="shared" si="28"/>
        <v>1.4593999999999996</v>
      </c>
      <c r="AM91" s="26">
        <f t="shared" si="33"/>
        <v>0.27026426415303978</v>
      </c>
      <c r="AN91" s="27">
        <f t="shared" si="29"/>
        <v>-0.37840000000000051</v>
      </c>
      <c r="AO91" s="26">
        <f t="shared" si="30"/>
        <v>-0.33734510118570055</v>
      </c>
      <c r="AP91" s="22">
        <f t="shared" si="31"/>
        <v>18293.821019880445</v>
      </c>
      <c r="AQ91" s="22">
        <f t="shared" si="32"/>
        <v>-608.87101988042923</v>
      </c>
      <c r="AR91" s="26">
        <f t="shared" si="39"/>
        <v>-3.3282878367441704E-2</v>
      </c>
    </row>
    <row r="92" spans="1:44">
      <c r="A92" s="18" t="s">
        <v>225</v>
      </c>
      <c r="B92" s="19" t="s">
        <v>226</v>
      </c>
      <c r="C92" s="18" t="s">
        <v>227</v>
      </c>
      <c r="D92" s="20" t="s">
        <v>3</v>
      </c>
      <c r="E92" s="21">
        <f t="shared" si="25"/>
        <v>5.6300000000000008</v>
      </c>
      <c r="F92" s="21">
        <v>3.16</v>
      </c>
      <c r="G92" s="21">
        <v>1.23</v>
      </c>
      <c r="H92" s="21">
        <v>0.68</v>
      </c>
      <c r="I92" s="21">
        <v>0</v>
      </c>
      <c r="J92" s="21">
        <v>0.2</v>
      </c>
      <c r="K92" s="21">
        <v>0</v>
      </c>
      <c r="L92" s="21">
        <v>0</v>
      </c>
      <c r="M92" s="21">
        <v>0.36</v>
      </c>
      <c r="N92" s="21">
        <f t="shared" si="34"/>
        <v>1.2400000000000007</v>
      </c>
      <c r="O92" s="22">
        <f>IFERROR(VLOOKUP(C92,'[8]17-18 Summary'!F:O,9,0),0)</f>
        <v>191947.04999999987</v>
      </c>
      <c r="P92" s="22">
        <f>IFERROR(VLOOKUP(C92,'[8]17-18 Summary'!F:O,2,0),0)</f>
        <v>126889.04000000001</v>
      </c>
      <c r="Q92" s="22">
        <f>IFERROR(VLOOKUP(C92,'[8]17-18 Summary'!F:O,3,0),0)</f>
        <v>33381.829999999885</v>
      </c>
      <c r="R92" s="22">
        <f>IFERROR(VLOOKUP(C92,'[8]17-18 Summary'!F:O,4,0),0)</f>
        <v>22430.369999999992</v>
      </c>
      <c r="S92" s="22">
        <f t="shared" si="35"/>
        <v>31676.179999999978</v>
      </c>
      <c r="T92" s="23"/>
      <c r="U92" s="21">
        <f t="shared" si="26"/>
        <v>5.17</v>
      </c>
      <c r="V92" s="21">
        <v>2.3199999999999998</v>
      </c>
      <c r="W92" s="21">
        <v>1.7</v>
      </c>
      <c r="X92" s="21">
        <v>0.68</v>
      </c>
      <c r="Y92" s="21">
        <v>0</v>
      </c>
      <c r="Z92" s="21">
        <v>0.2</v>
      </c>
      <c r="AA92" s="21">
        <v>0</v>
      </c>
      <c r="AB92" s="21">
        <v>0</v>
      </c>
      <c r="AC92" s="21">
        <v>0.27</v>
      </c>
      <c r="AD92" s="21">
        <f t="shared" si="36"/>
        <v>1.1500000000000001</v>
      </c>
      <c r="AE92" s="22">
        <v>195044.72</v>
      </c>
      <c r="AF92" s="24">
        <v>136444.44</v>
      </c>
      <c r="AG92" s="22">
        <v>27150</v>
      </c>
      <c r="AH92" s="22">
        <v>0</v>
      </c>
      <c r="AI92" s="24">
        <f t="shared" si="37"/>
        <v>31450.28</v>
      </c>
      <c r="AJ92" s="24">
        <f t="shared" si="27"/>
        <v>3097.6700000001292</v>
      </c>
      <c r="AK92" s="26">
        <f t="shared" si="38"/>
        <v>1.6138148515437625E-2</v>
      </c>
      <c r="AL92" s="27">
        <f t="shared" si="28"/>
        <v>-0.46000000000000085</v>
      </c>
      <c r="AM92" s="26">
        <f t="shared" si="33"/>
        <v>-8.1705150976909557E-2</v>
      </c>
      <c r="AN92" s="27">
        <f t="shared" si="29"/>
        <v>-9.0000000000000524E-2</v>
      </c>
      <c r="AO92" s="26">
        <f t="shared" si="30"/>
        <v>-7.2580645161290702E-2</v>
      </c>
      <c r="AP92" s="22">
        <f t="shared" si="31"/>
        <v>29377.102419354807</v>
      </c>
      <c r="AQ92" s="22">
        <f t="shared" si="32"/>
        <v>2073.1775806451915</v>
      </c>
      <c r="AR92" s="26">
        <f t="shared" si="39"/>
        <v>7.0571207161646388E-2</v>
      </c>
    </row>
    <row r="93" spans="1:44">
      <c r="A93" s="18" t="s">
        <v>228</v>
      </c>
      <c r="B93" s="19" t="s">
        <v>229</v>
      </c>
      <c r="C93" s="18" t="s">
        <v>230</v>
      </c>
      <c r="D93" s="20" t="s">
        <v>3</v>
      </c>
      <c r="E93" s="21">
        <f t="shared" si="25"/>
        <v>29.880000000000003</v>
      </c>
      <c r="F93" s="21">
        <v>8.9499999999999993</v>
      </c>
      <c r="G93" s="21">
        <v>13.01</v>
      </c>
      <c r="H93" s="21">
        <v>4.05</v>
      </c>
      <c r="I93" s="21">
        <v>0</v>
      </c>
      <c r="J93" s="21">
        <v>0.68</v>
      </c>
      <c r="K93" s="21">
        <v>0.34</v>
      </c>
      <c r="L93" s="21">
        <v>1</v>
      </c>
      <c r="M93" s="21">
        <v>1.85</v>
      </c>
      <c r="N93" s="21">
        <f t="shared" si="34"/>
        <v>7.9200000000000035</v>
      </c>
      <c r="O93" s="22">
        <f>IFERROR(VLOOKUP(C93,'[8]17-18 Summary'!F:O,9,0),0)</f>
        <v>690094.64999999967</v>
      </c>
      <c r="P93" s="22">
        <f>IFERROR(VLOOKUP(C93,'[8]17-18 Summary'!F:O,2,0),0)</f>
        <v>284094.39</v>
      </c>
      <c r="Q93" s="22">
        <f>IFERROR(VLOOKUP(C93,'[8]17-18 Summary'!F:O,3,0),0)</f>
        <v>304559.31999999983</v>
      </c>
      <c r="R93" s="22">
        <f>IFERROR(VLOOKUP(C93,'[8]17-18 Summary'!F:O,4,0),0)</f>
        <v>42002.899999999885</v>
      </c>
      <c r="S93" s="22">
        <f t="shared" si="35"/>
        <v>101440.93999999983</v>
      </c>
      <c r="T93" s="23"/>
      <c r="U93" s="21">
        <f t="shared" si="26"/>
        <v>34.03</v>
      </c>
      <c r="V93" s="21">
        <v>11.4</v>
      </c>
      <c r="W93" s="21">
        <v>13.2</v>
      </c>
      <c r="X93" s="21">
        <v>2.64</v>
      </c>
      <c r="Y93" s="21">
        <v>0</v>
      </c>
      <c r="Z93" s="21">
        <v>2.68</v>
      </c>
      <c r="AA93" s="21">
        <v>0.54</v>
      </c>
      <c r="AB93" s="21">
        <v>2</v>
      </c>
      <c r="AC93" s="21">
        <v>1.57</v>
      </c>
      <c r="AD93" s="21">
        <f t="shared" si="36"/>
        <v>9.4300000000000033</v>
      </c>
      <c r="AE93" s="22">
        <v>605799.95000000007</v>
      </c>
      <c r="AF93" s="24">
        <v>234393.64</v>
      </c>
      <c r="AG93" s="22">
        <v>270774.36</v>
      </c>
      <c r="AH93" s="22">
        <v>0</v>
      </c>
      <c r="AI93" s="25">
        <f t="shared" si="37"/>
        <v>100631.95000000007</v>
      </c>
      <c r="AJ93" s="24">
        <f t="shared" si="27"/>
        <v>-84294.699999999604</v>
      </c>
      <c r="AK93" s="26">
        <f t="shared" si="38"/>
        <v>-0.12214947616243604</v>
      </c>
      <c r="AL93" s="27">
        <f t="shared" si="28"/>
        <v>4.1499999999999986</v>
      </c>
      <c r="AM93" s="26">
        <f t="shared" si="33"/>
        <v>0.13888888888888884</v>
      </c>
      <c r="AN93" s="27">
        <f t="shared" si="29"/>
        <v>1.5099999999999998</v>
      </c>
      <c r="AO93" s="26">
        <f t="shared" si="30"/>
        <v>0.19065656565656555</v>
      </c>
      <c r="AP93" s="22">
        <f t="shared" si="31"/>
        <v>120781.32123737352</v>
      </c>
      <c r="AQ93" s="22">
        <f t="shared" si="32"/>
        <v>-20149.371237373445</v>
      </c>
      <c r="AR93" s="26">
        <f t="shared" si="39"/>
        <v>-0.16682522621004911</v>
      </c>
    </row>
    <row r="94" spans="1:44">
      <c r="A94" s="18" t="s">
        <v>231</v>
      </c>
      <c r="B94" s="19" t="s">
        <v>232</v>
      </c>
      <c r="C94" s="3" t="s">
        <v>233</v>
      </c>
      <c r="D94" s="20" t="s">
        <v>3</v>
      </c>
      <c r="E94" s="21">
        <f t="shared" si="25"/>
        <v>88.620000000000019</v>
      </c>
      <c r="F94" s="21">
        <v>44.06</v>
      </c>
      <c r="G94" s="21">
        <v>31.56</v>
      </c>
      <c r="H94" s="21">
        <v>6.79</v>
      </c>
      <c r="I94" s="21">
        <v>0</v>
      </c>
      <c r="J94" s="21">
        <v>2.35</v>
      </c>
      <c r="K94" s="21">
        <v>0</v>
      </c>
      <c r="L94" s="21">
        <v>1.68</v>
      </c>
      <c r="M94" s="21">
        <v>2.1800000000000002</v>
      </c>
      <c r="N94" s="21">
        <f t="shared" si="34"/>
        <v>13.000000000000018</v>
      </c>
      <c r="O94" s="22">
        <f>IFERROR(VLOOKUP(C94,'[8]17-18 Summary'!F:O,9,0),0)</f>
        <v>1875886.8399999891</v>
      </c>
      <c r="P94" s="22">
        <f>IFERROR(VLOOKUP(C94,'[8]17-18 Summary'!F:O,2,0),0)</f>
        <v>1277059.0299999891</v>
      </c>
      <c r="Q94" s="22">
        <f>IFERROR(VLOOKUP(C94,'[8]17-18 Summary'!F:O,3,0),0)</f>
        <v>434682.5</v>
      </c>
      <c r="R94" s="22">
        <f>IFERROR(VLOOKUP(C94,'[8]17-18 Summary'!F:O,4,0),0)</f>
        <v>70668.25</v>
      </c>
      <c r="S94" s="22">
        <f t="shared" si="35"/>
        <v>164145.31000000006</v>
      </c>
      <c r="T94" s="23"/>
      <c r="U94" s="21">
        <f t="shared" si="26"/>
        <v>79.41</v>
      </c>
      <c r="V94" s="21">
        <v>39.97</v>
      </c>
      <c r="W94" s="21">
        <v>26.88</v>
      </c>
      <c r="X94" s="21">
        <v>4.43</v>
      </c>
      <c r="Y94" s="21">
        <v>0</v>
      </c>
      <c r="Z94" s="21">
        <v>3.13</v>
      </c>
      <c r="AA94" s="21">
        <v>0</v>
      </c>
      <c r="AB94" s="21">
        <v>1.68</v>
      </c>
      <c r="AC94" s="21">
        <v>3.32</v>
      </c>
      <c r="AD94" s="21">
        <f t="shared" si="36"/>
        <v>12.559999999999999</v>
      </c>
      <c r="AE94" s="22">
        <v>1720176.5200000003</v>
      </c>
      <c r="AF94" s="24">
        <v>1197899.9400000002</v>
      </c>
      <c r="AG94" s="22">
        <v>354166.75999999995</v>
      </c>
      <c r="AH94" s="22">
        <v>0</v>
      </c>
      <c r="AI94" s="25">
        <f t="shared" si="37"/>
        <v>168109.82000000012</v>
      </c>
      <c r="AJ94" s="24">
        <f t="shared" si="27"/>
        <v>-155710.31999998889</v>
      </c>
      <c r="AK94" s="26">
        <f t="shared" si="38"/>
        <v>-8.3006243596223425E-2</v>
      </c>
      <c r="AL94" s="27">
        <f t="shared" si="28"/>
        <v>-9.2100000000000222</v>
      </c>
      <c r="AM94" s="26">
        <f t="shared" si="33"/>
        <v>-0.10392687880839563</v>
      </c>
      <c r="AN94" s="27">
        <f t="shared" si="29"/>
        <v>-0.44000000000001904</v>
      </c>
      <c r="AO94" s="26">
        <f t="shared" si="30"/>
        <v>-3.3846153846155268E-2</v>
      </c>
      <c r="AP94" s="22">
        <f t="shared" si="31"/>
        <v>158589.62258461519</v>
      </c>
      <c r="AQ94" s="22">
        <f t="shared" si="32"/>
        <v>9520.1974153849296</v>
      </c>
      <c r="AR94" s="26">
        <f t="shared" si="39"/>
        <v>6.0030393289481766E-2</v>
      </c>
    </row>
    <row r="95" spans="1:44">
      <c r="A95" s="18" t="s">
        <v>234</v>
      </c>
      <c r="B95" s="19" t="s">
        <v>234</v>
      </c>
      <c r="C95" s="18" t="s">
        <v>235</v>
      </c>
      <c r="D95" s="20" t="s">
        <v>3</v>
      </c>
      <c r="E95" s="21">
        <f t="shared" si="25"/>
        <v>74.83</v>
      </c>
      <c r="F95" s="21">
        <v>27.12</v>
      </c>
      <c r="G95" s="21">
        <v>29.44</v>
      </c>
      <c r="H95" s="21">
        <v>4.3</v>
      </c>
      <c r="I95" s="21">
        <v>0</v>
      </c>
      <c r="J95" s="21">
        <v>2.16</v>
      </c>
      <c r="K95" s="21">
        <v>5.81</v>
      </c>
      <c r="L95" s="21">
        <v>1.95</v>
      </c>
      <c r="M95" s="21">
        <v>4.05</v>
      </c>
      <c r="N95" s="21">
        <f t="shared" si="34"/>
        <v>18.269999999999992</v>
      </c>
      <c r="O95" s="22">
        <f>IFERROR(VLOOKUP(C95,'[8]17-18 Summary'!F:O,9,0),0)</f>
        <v>1988594.4899999974</v>
      </c>
      <c r="P95" s="22">
        <f>IFERROR(VLOOKUP(C95,'[8]17-18 Summary'!F:O,2,0),0)</f>
        <v>974432.07999999891</v>
      </c>
      <c r="Q95" s="22">
        <f>IFERROR(VLOOKUP(C95,'[8]17-18 Summary'!F:O,3,0),0)</f>
        <v>595235.37999999989</v>
      </c>
      <c r="R95" s="22">
        <f>IFERROR(VLOOKUP(C95,'[8]17-18 Summary'!F:O,4,0),0)</f>
        <v>159021.96999999988</v>
      </c>
      <c r="S95" s="22">
        <f t="shared" si="35"/>
        <v>418927.02999999863</v>
      </c>
      <c r="T95" s="23"/>
      <c r="U95" s="21">
        <f t="shared" si="26"/>
        <v>79.52000000000001</v>
      </c>
      <c r="V95" s="21">
        <v>29.62</v>
      </c>
      <c r="W95" s="21">
        <v>31.06</v>
      </c>
      <c r="X95" s="21">
        <v>4.33</v>
      </c>
      <c r="Y95" s="21">
        <v>0</v>
      </c>
      <c r="Z95" s="21">
        <v>2.16</v>
      </c>
      <c r="AA95" s="21">
        <v>6.01</v>
      </c>
      <c r="AB95" s="21">
        <v>1.95</v>
      </c>
      <c r="AC95" s="21">
        <v>4.3899999999999997</v>
      </c>
      <c r="AD95" s="21">
        <f t="shared" si="36"/>
        <v>18.840000000000007</v>
      </c>
      <c r="AE95" s="22">
        <v>1986302.3100000003</v>
      </c>
      <c r="AF95" s="24">
        <v>1041950.38</v>
      </c>
      <c r="AG95" s="22">
        <v>580103.49000000011</v>
      </c>
      <c r="AH95" s="22">
        <v>0</v>
      </c>
      <c r="AI95" s="25">
        <f t="shared" si="37"/>
        <v>364248.44000000018</v>
      </c>
      <c r="AJ95" s="24">
        <f t="shared" si="27"/>
        <v>-2292.1799999971408</v>
      </c>
      <c r="AK95" s="26">
        <f t="shared" si="38"/>
        <v>-1.1526633567194204E-3</v>
      </c>
      <c r="AL95" s="27">
        <f t="shared" si="28"/>
        <v>4.6900000000000119</v>
      </c>
      <c r="AM95" s="26">
        <f t="shared" si="33"/>
        <v>6.2675397567820548E-2</v>
      </c>
      <c r="AN95" s="27">
        <f t="shared" si="29"/>
        <v>0.5700000000000145</v>
      </c>
      <c r="AO95" s="26">
        <f t="shared" si="30"/>
        <v>3.1198686371100969E-2</v>
      </c>
      <c r="AP95" s="22">
        <f t="shared" si="31"/>
        <v>431997.00302134542</v>
      </c>
      <c r="AQ95" s="22">
        <f t="shared" si="32"/>
        <v>-67748.563021345239</v>
      </c>
      <c r="AR95" s="26">
        <f t="shared" si="39"/>
        <v>-0.15682646534007949</v>
      </c>
    </row>
    <row r="96" spans="1:44">
      <c r="A96" s="18" t="s">
        <v>236</v>
      </c>
      <c r="B96" s="19" t="s">
        <v>237</v>
      </c>
      <c r="C96" s="18" t="s">
        <v>238</v>
      </c>
      <c r="D96" s="20" t="s">
        <v>3</v>
      </c>
      <c r="E96" s="21">
        <f t="shared" si="25"/>
        <v>38.020000000000003</v>
      </c>
      <c r="F96" s="21">
        <v>15.7</v>
      </c>
      <c r="G96" s="21">
        <v>16.36</v>
      </c>
      <c r="H96" s="21">
        <v>1.99</v>
      </c>
      <c r="I96" s="21">
        <v>0</v>
      </c>
      <c r="J96" s="21">
        <v>2.0099999999999998</v>
      </c>
      <c r="K96" s="21">
        <v>0</v>
      </c>
      <c r="L96" s="21">
        <v>1.35</v>
      </c>
      <c r="M96" s="21">
        <v>0.61</v>
      </c>
      <c r="N96" s="21">
        <f t="shared" si="34"/>
        <v>5.9600000000000044</v>
      </c>
      <c r="O96" s="22">
        <f>IFERROR(VLOOKUP(C96,'[8]17-18 Summary'!F:O,9,0),0)</f>
        <v>883375.53999999771</v>
      </c>
      <c r="P96" s="22">
        <f>IFERROR(VLOOKUP(C96,'[8]17-18 Summary'!F:O,2,0),0)</f>
        <v>500428.63999999891</v>
      </c>
      <c r="Q96" s="22">
        <f>IFERROR(VLOOKUP(C96,'[8]17-18 Summary'!F:O,3,0),0)</f>
        <v>270455.06999999902</v>
      </c>
      <c r="R96" s="22">
        <f>IFERROR(VLOOKUP(C96,'[8]17-18 Summary'!F:O,4,0),0)</f>
        <v>54482.309999999896</v>
      </c>
      <c r="S96" s="22">
        <f t="shared" si="35"/>
        <v>112491.82999999978</v>
      </c>
      <c r="T96" s="23"/>
      <c r="U96" s="21">
        <f t="shared" si="26"/>
        <v>46.300000000000004</v>
      </c>
      <c r="V96" s="21">
        <v>17.100000000000001</v>
      </c>
      <c r="W96" s="21">
        <v>23.33</v>
      </c>
      <c r="X96" s="21">
        <v>2.85</v>
      </c>
      <c r="Y96" s="21">
        <v>0</v>
      </c>
      <c r="Z96" s="21">
        <v>1.06</v>
      </c>
      <c r="AA96" s="21">
        <v>0</v>
      </c>
      <c r="AB96" s="21">
        <v>1.35</v>
      </c>
      <c r="AC96" s="21">
        <v>0.61</v>
      </c>
      <c r="AD96" s="21">
        <f t="shared" si="36"/>
        <v>5.8700000000000045</v>
      </c>
      <c r="AE96" s="22">
        <v>862889.3</v>
      </c>
      <c r="AF96" s="24">
        <v>500439.92</v>
      </c>
      <c r="AG96" s="22">
        <v>267885.14</v>
      </c>
      <c r="AH96" s="22">
        <v>0</v>
      </c>
      <c r="AI96" s="24">
        <f t="shared" si="37"/>
        <v>94564.240000000049</v>
      </c>
      <c r="AJ96" s="24">
        <f t="shared" si="27"/>
        <v>-20486.239999997662</v>
      </c>
      <c r="AK96" s="26">
        <f t="shared" si="38"/>
        <v>-2.3190861725691108E-2</v>
      </c>
      <c r="AL96" s="27">
        <f t="shared" si="28"/>
        <v>8.2800000000000011</v>
      </c>
      <c r="AM96" s="26">
        <f t="shared" si="33"/>
        <v>0.21778011572856393</v>
      </c>
      <c r="AN96" s="27">
        <f t="shared" si="29"/>
        <v>-8.9999999999999858E-2</v>
      </c>
      <c r="AO96" s="26">
        <f t="shared" si="30"/>
        <v>-1.5100671140939562E-2</v>
      </c>
      <c r="AP96" s="22">
        <f t="shared" si="31"/>
        <v>110793.1278691273</v>
      </c>
      <c r="AQ96" s="22">
        <f t="shared" si="32"/>
        <v>-16228.887869127255</v>
      </c>
      <c r="AR96" s="26">
        <f t="shared" si="39"/>
        <v>-0.14647919217785224</v>
      </c>
    </row>
    <row r="97" spans="1:44">
      <c r="A97" s="18" t="s">
        <v>239</v>
      </c>
      <c r="B97" s="19" t="s">
        <v>239</v>
      </c>
      <c r="C97" s="18" t="s">
        <v>240</v>
      </c>
      <c r="D97" s="20" t="s">
        <v>3</v>
      </c>
      <c r="E97" s="21">
        <f t="shared" si="25"/>
        <v>5.5</v>
      </c>
      <c r="F97" s="21">
        <v>2.1</v>
      </c>
      <c r="G97" s="21">
        <v>2.12</v>
      </c>
      <c r="H97" s="21">
        <v>0.74</v>
      </c>
      <c r="I97" s="21">
        <v>0</v>
      </c>
      <c r="J97" s="21">
        <v>0.27</v>
      </c>
      <c r="K97" s="21">
        <v>0</v>
      </c>
      <c r="L97" s="21">
        <v>0</v>
      </c>
      <c r="M97" s="21">
        <v>0.27</v>
      </c>
      <c r="N97" s="21">
        <f t="shared" si="34"/>
        <v>1.2799999999999998</v>
      </c>
      <c r="O97" s="22">
        <f>IFERROR(VLOOKUP(C97,'[8]17-18 Summary'!F:O,9,0),0)</f>
        <v>156301.31999999983</v>
      </c>
      <c r="P97" s="22">
        <f>IFERROR(VLOOKUP(C97,'[8]17-18 Summary'!F:O,2,0),0)</f>
        <v>86022.969999999987</v>
      </c>
      <c r="Q97" s="22">
        <f>IFERROR(VLOOKUP(C97,'[8]17-18 Summary'!F:O,3,0),0)</f>
        <v>36886.439999999886</v>
      </c>
      <c r="R97" s="22">
        <f>IFERROR(VLOOKUP(C97,'[8]17-18 Summary'!F:O,4,0),0)</f>
        <v>23580.049999999988</v>
      </c>
      <c r="S97" s="22">
        <f t="shared" si="35"/>
        <v>33391.90999999996</v>
      </c>
      <c r="T97" s="23"/>
      <c r="U97" s="21">
        <f t="shared" si="26"/>
        <v>5.7999999999999989</v>
      </c>
      <c r="V97" s="21">
        <v>2.4</v>
      </c>
      <c r="W97" s="21">
        <v>2.12</v>
      </c>
      <c r="X97" s="21">
        <v>0.74</v>
      </c>
      <c r="Y97" s="21">
        <v>0</v>
      </c>
      <c r="Z97" s="21">
        <v>0.27</v>
      </c>
      <c r="AA97" s="21">
        <v>0</v>
      </c>
      <c r="AB97" s="21">
        <v>0</v>
      </c>
      <c r="AC97" s="21">
        <v>0.27</v>
      </c>
      <c r="AD97" s="21">
        <f t="shared" si="36"/>
        <v>1.2799999999999989</v>
      </c>
      <c r="AE97" s="22">
        <v>156502.00999999998</v>
      </c>
      <c r="AF97" s="24">
        <v>97011.8</v>
      </c>
      <c r="AG97" s="22">
        <v>28318.399999999994</v>
      </c>
      <c r="AH97" s="22">
        <v>0</v>
      </c>
      <c r="AI97" s="24">
        <f t="shared" si="37"/>
        <v>31171.809999999983</v>
      </c>
      <c r="AJ97" s="24">
        <f t="shared" si="27"/>
        <v>200.69000000014785</v>
      </c>
      <c r="AK97" s="26">
        <f t="shared" si="38"/>
        <v>1.2839942746494274E-3</v>
      </c>
      <c r="AL97" s="27">
        <f t="shared" si="28"/>
        <v>0.29999999999999893</v>
      </c>
      <c r="AM97" s="26">
        <f t="shared" si="33"/>
        <v>5.4545454545454349E-2</v>
      </c>
      <c r="AN97" s="27">
        <f t="shared" si="29"/>
        <v>0</v>
      </c>
      <c r="AO97" s="26">
        <f t="shared" si="30"/>
        <v>0</v>
      </c>
      <c r="AP97" s="22">
        <f t="shared" si="31"/>
        <v>33391.909999999938</v>
      </c>
      <c r="AQ97" s="22">
        <f t="shared" si="32"/>
        <v>-2220.0999999999549</v>
      </c>
      <c r="AR97" s="26">
        <f t="shared" si="39"/>
        <v>-6.6486163864240139E-2</v>
      </c>
    </row>
    <row r="98" spans="1:44">
      <c r="A98" s="18" t="s">
        <v>241</v>
      </c>
      <c r="B98" s="19" t="s">
        <v>242</v>
      </c>
      <c r="C98" s="18" t="s">
        <v>243</v>
      </c>
      <c r="D98" s="20" t="s">
        <v>3</v>
      </c>
      <c r="E98" s="21">
        <f t="shared" si="25"/>
        <v>7.59</v>
      </c>
      <c r="F98" s="21">
        <v>2.46</v>
      </c>
      <c r="G98" s="21">
        <v>3.38</v>
      </c>
      <c r="H98" s="21">
        <v>0.82</v>
      </c>
      <c r="I98" s="21">
        <v>0</v>
      </c>
      <c r="J98" s="21">
        <v>0.54</v>
      </c>
      <c r="K98" s="21">
        <v>0.05</v>
      </c>
      <c r="L98" s="21">
        <v>0</v>
      </c>
      <c r="M98" s="21">
        <v>0.34</v>
      </c>
      <c r="N98" s="21">
        <f t="shared" si="34"/>
        <v>1.75</v>
      </c>
      <c r="O98" s="22">
        <f>IFERROR(VLOOKUP(C98,'[8]17-18 Summary'!F:O,9,0),0)</f>
        <v>220623.19999999893</v>
      </c>
      <c r="P98" s="22">
        <f>IFERROR(VLOOKUP(C98,'[8]17-18 Summary'!F:O,2,0),0)</f>
        <v>117116.409999999</v>
      </c>
      <c r="Q98" s="22">
        <f>IFERROR(VLOOKUP(C98,'[8]17-18 Summary'!F:O,3,0),0)</f>
        <v>60871.499999999993</v>
      </c>
      <c r="R98" s="22">
        <f>IFERROR(VLOOKUP(C98,'[8]17-18 Summary'!F:O,4,0),0)</f>
        <v>26715.14999999998</v>
      </c>
      <c r="S98" s="22">
        <f t="shared" si="35"/>
        <v>42635.289999999943</v>
      </c>
      <c r="T98" s="23"/>
      <c r="U98" s="21">
        <f t="shared" si="26"/>
        <v>4.6999999999999993</v>
      </c>
      <c r="V98" s="21">
        <v>1.66</v>
      </c>
      <c r="W98" s="21">
        <v>2.4300000000000002</v>
      </c>
      <c r="X98" s="21">
        <v>0</v>
      </c>
      <c r="Y98" s="21">
        <v>0</v>
      </c>
      <c r="Z98" s="21">
        <v>0.27</v>
      </c>
      <c r="AA98" s="21">
        <v>0</v>
      </c>
      <c r="AB98" s="21">
        <v>0</v>
      </c>
      <c r="AC98" s="21">
        <v>0.34</v>
      </c>
      <c r="AD98" s="21">
        <f t="shared" si="36"/>
        <v>0.60999999999999899</v>
      </c>
      <c r="AE98" s="22">
        <v>198197.19999999998</v>
      </c>
      <c r="AF98" s="24">
        <v>102925.42</v>
      </c>
      <c r="AG98" s="22">
        <v>57562.989999999991</v>
      </c>
      <c r="AH98" s="22">
        <v>0</v>
      </c>
      <c r="AI98" s="24">
        <f t="shared" si="37"/>
        <v>37708.789999999994</v>
      </c>
      <c r="AJ98" s="24">
        <f t="shared" si="27"/>
        <v>-22425.999999998952</v>
      </c>
      <c r="AK98" s="26">
        <f t="shared" si="38"/>
        <v>-0.10164842138088406</v>
      </c>
      <c r="AL98" s="27">
        <f t="shared" si="28"/>
        <v>-2.8900000000000006</v>
      </c>
      <c r="AM98" s="26">
        <f t="shared" si="33"/>
        <v>-0.38076416337285912</v>
      </c>
      <c r="AN98" s="27">
        <f t="shared" si="29"/>
        <v>-1.140000000000001</v>
      </c>
      <c r="AO98" s="26">
        <f t="shared" si="30"/>
        <v>-0.65142857142857202</v>
      </c>
      <c r="AP98" s="22">
        <f t="shared" si="31"/>
        <v>14861.443942857097</v>
      </c>
      <c r="AQ98" s="22">
        <f t="shared" si="32"/>
        <v>22847.346057142895</v>
      </c>
      <c r="AR98" s="26">
        <f t="shared" si="39"/>
        <v>1.5373570794999425</v>
      </c>
    </row>
    <row r="99" spans="1:44">
      <c r="A99" s="18" t="s">
        <v>244</v>
      </c>
      <c r="B99" s="19" t="s">
        <v>245</v>
      </c>
      <c r="C99" s="18" t="s">
        <v>246</v>
      </c>
      <c r="D99" s="20" t="s">
        <v>3</v>
      </c>
      <c r="E99" s="21">
        <f t="shared" si="25"/>
        <v>46.04999999999999</v>
      </c>
      <c r="F99" s="21">
        <v>17.64</v>
      </c>
      <c r="G99" s="21">
        <v>20.440000000000001</v>
      </c>
      <c r="H99" s="21">
        <v>2.69</v>
      </c>
      <c r="I99" s="21">
        <v>0</v>
      </c>
      <c r="J99" s="21">
        <v>3.66</v>
      </c>
      <c r="K99" s="21">
        <v>0</v>
      </c>
      <c r="L99" s="21">
        <v>0</v>
      </c>
      <c r="M99" s="21">
        <v>1.62</v>
      </c>
      <c r="N99" s="21">
        <f t="shared" si="34"/>
        <v>7.9699999999999882</v>
      </c>
      <c r="O99" s="22">
        <f>IFERROR(VLOOKUP(C99,'[8]17-18 Summary'!F:O,9,0),0)</f>
        <v>1259900.8199999977</v>
      </c>
      <c r="P99" s="22">
        <f>IFERROR(VLOOKUP(C99,'[8]17-18 Summary'!F:O,2,0),0)</f>
        <v>645219.55999999889</v>
      </c>
      <c r="Q99" s="22">
        <f>IFERROR(VLOOKUP(C99,'[8]17-18 Summary'!F:O,3,0),0)</f>
        <v>454040.30999999889</v>
      </c>
      <c r="R99" s="22">
        <f>IFERROR(VLOOKUP(C99,'[8]17-18 Summary'!F:O,4,0),0)</f>
        <v>81266.960000000006</v>
      </c>
      <c r="S99" s="22">
        <f t="shared" si="35"/>
        <v>160640.94999999995</v>
      </c>
      <c r="T99" s="23"/>
      <c r="U99" s="21">
        <f t="shared" si="26"/>
        <v>44.449999999999996</v>
      </c>
      <c r="V99" s="21">
        <v>18.239999999999998</v>
      </c>
      <c r="W99" s="21">
        <v>17.7</v>
      </c>
      <c r="X99" s="21">
        <v>2.69</v>
      </c>
      <c r="Y99" s="21">
        <v>0</v>
      </c>
      <c r="Z99" s="21">
        <v>3.25</v>
      </c>
      <c r="AA99" s="21">
        <v>0</v>
      </c>
      <c r="AB99" s="21">
        <v>0</v>
      </c>
      <c r="AC99" s="21">
        <v>2.57</v>
      </c>
      <c r="AD99" s="21">
        <f t="shared" si="36"/>
        <v>8.509999999999998</v>
      </c>
      <c r="AE99" s="22">
        <v>1207482.1400000004</v>
      </c>
      <c r="AF99" s="24">
        <v>668774.8600000001</v>
      </c>
      <c r="AG99" s="22">
        <v>384457.38</v>
      </c>
      <c r="AH99" s="22">
        <v>0</v>
      </c>
      <c r="AI99" s="25">
        <f t="shared" si="37"/>
        <v>154249.90000000026</v>
      </c>
      <c r="AJ99" s="24">
        <f t="shared" si="27"/>
        <v>-52418.679999997374</v>
      </c>
      <c r="AK99" s="26">
        <f t="shared" si="38"/>
        <v>-4.1605401923619251E-2</v>
      </c>
      <c r="AL99" s="27">
        <f t="shared" si="28"/>
        <v>-1.5999999999999943</v>
      </c>
      <c r="AM99" s="26">
        <f t="shared" si="33"/>
        <v>-3.4744842562432023E-2</v>
      </c>
      <c r="AN99" s="27">
        <f t="shared" si="29"/>
        <v>0.54000000000000981</v>
      </c>
      <c r="AO99" s="26">
        <f t="shared" si="30"/>
        <v>6.7754077791720282E-2</v>
      </c>
      <c r="AP99" s="22">
        <f t="shared" si="31"/>
        <v>171525.02942283583</v>
      </c>
      <c r="AQ99" s="22">
        <f t="shared" si="32"/>
        <v>-17275.129422835569</v>
      </c>
      <c r="AR99" s="26">
        <f t="shared" si="39"/>
        <v>-0.10071491887198394</v>
      </c>
    </row>
    <row r="100" spans="1:44">
      <c r="A100" s="18" t="s">
        <v>247</v>
      </c>
      <c r="B100" s="19" t="s">
        <v>248</v>
      </c>
      <c r="C100" s="18" t="s">
        <v>247</v>
      </c>
      <c r="D100" s="20" t="s">
        <v>3</v>
      </c>
      <c r="E100" s="21">
        <f t="shared" si="25"/>
        <v>38.179999999999993</v>
      </c>
      <c r="F100" s="21">
        <v>21.25</v>
      </c>
      <c r="G100" s="21">
        <v>11.76</v>
      </c>
      <c r="H100" s="21">
        <v>0</v>
      </c>
      <c r="I100" s="21">
        <v>0</v>
      </c>
      <c r="J100" s="21">
        <v>1.1100000000000001</v>
      </c>
      <c r="K100" s="21">
        <v>2.54</v>
      </c>
      <c r="L100" s="21">
        <v>0.54</v>
      </c>
      <c r="M100" s="21">
        <v>0.98</v>
      </c>
      <c r="N100" s="21">
        <f t="shared" si="34"/>
        <v>5.1699999999999928</v>
      </c>
      <c r="O100" s="22">
        <f>IFERROR(VLOOKUP(C100,'[8]17-18 Summary'!F:O,9,0),0)</f>
        <v>984512.64999999863</v>
      </c>
      <c r="P100" s="22">
        <f>IFERROR(VLOOKUP(C100,'[8]17-18 Summary'!F:O,2,0),0)</f>
        <v>574615.01999999897</v>
      </c>
      <c r="Q100" s="22">
        <f>IFERROR(VLOOKUP(C100,'[8]17-18 Summary'!F:O,3,0),0)</f>
        <v>231334.97999999986</v>
      </c>
      <c r="R100" s="22">
        <f>IFERROR(VLOOKUP(C100,'[8]17-18 Summary'!F:O,4,0),0)</f>
        <v>66880.62</v>
      </c>
      <c r="S100" s="22">
        <f t="shared" si="35"/>
        <v>178562.64999999979</v>
      </c>
      <c r="T100" s="23"/>
      <c r="U100" s="21">
        <f t="shared" si="26"/>
        <v>41.08</v>
      </c>
      <c r="V100" s="21">
        <v>22.32</v>
      </c>
      <c r="W100" s="21">
        <v>13.2</v>
      </c>
      <c r="X100" s="21">
        <v>0</v>
      </c>
      <c r="Y100" s="21">
        <v>0</v>
      </c>
      <c r="Z100" s="21">
        <v>0.81</v>
      </c>
      <c r="AA100" s="21">
        <v>2.77</v>
      </c>
      <c r="AB100" s="21">
        <v>1</v>
      </c>
      <c r="AC100" s="21">
        <v>0.98</v>
      </c>
      <c r="AD100" s="21">
        <f t="shared" si="36"/>
        <v>5.5599999999999987</v>
      </c>
      <c r="AE100" s="22">
        <v>1073396.4000000004</v>
      </c>
      <c r="AF100" s="24">
        <v>688342.4600000002</v>
      </c>
      <c r="AG100" s="22">
        <v>206120.87</v>
      </c>
      <c r="AH100" s="22">
        <v>0</v>
      </c>
      <c r="AI100" s="25">
        <f t="shared" si="37"/>
        <v>178933.07000000018</v>
      </c>
      <c r="AJ100" s="24">
        <f t="shared" si="27"/>
        <v>88883.750000001746</v>
      </c>
      <c r="AK100" s="26">
        <f t="shared" si="38"/>
        <v>9.0281978601292598E-2</v>
      </c>
      <c r="AL100" s="27">
        <f t="shared" si="28"/>
        <v>2.9000000000000057</v>
      </c>
      <c r="AM100" s="26">
        <f t="shared" si="33"/>
        <v>7.5955997904662287E-2</v>
      </c>
      <c r="AN100" s="27">
        <f t="shared" si="29"/>
        <v>0.3900000000000059</v>
      </c>
      <c r="AO100" s="26">
        <f t="shared" si="30"/>
        <v>7.5435203094778802E-2</v>
      </c>
      <c r="AP100" s="22">
        <f t="shared" si="31"/>
        <v>192032.55976789168</v>
      </c>
      <c r="AQ100" s="22">
        <f t="shared" si="32"/>
        <v>-13099.4897678915</v>
      </c>
      <c r="AR100" s="26">
        <f t="shared" si="39"/>
        <v>-6.821494117312582E-2</v>
      </c>
    </row>
    <row r="101" spans="1:44">
      <c r="A101" s="18" t="s">
        <v>249</v>
      </c>
      <c r="B101" s="19" t="s">
        <v>250</v>
      </c>
      <c r="C101" s="18" t="s">
        <v>251</v>
      </c>
      <c r="D101" s="20" t="s">
        <v>3</v>
      </c>
      <c r="E101" s="21">
        <f t="shared" si="25"/>
        <v>5.16</v>
      </c>
      <c r="F101" s="21">
        <v>2.2000000000000002</v>
      </c>
      <c r="G101" s="21">
        <v>1.74</v>
      </c>
      <c r="H101" s="21">
        <v>0.68</v>
      </c>
      <c r="I101" s="21">
        <v>0</v>
      </c>
      <c r="J101" s="21">
        <v>0</v>
      </c>
      <c r="K101" s="21">
        <v>0</v>
      </c>
      <c r="L101" s="21">
        <v>0</v>
      </c>
      <c r="M101" s="21">
        <v>0.54</v>
      </c>
      <c r="N101" s="21">
        <f t="shared" si="34"/>
        <v>1.22</v>
      </c>
      <c r="O101" s="22">
        <f>IFERROR(VLOOKUP(C101,'[8]17-18 Summary'!F:O,9,0),0)</f>
        <v>186923.72999999986</v>
      </c>
      <c r="P101" s="22">
        <f>IFERROR(VLOOKUP(C101,'[8]17-18 Summary'!F:O,2,0),0)</f>
        <v>124783.11</v>
      </c>
      <c r="Q101" s="22">
        <f>IFERROR(VLOOKUP(C101,'[8]17-18 Summary'!F:O,3,0),0)</f>
        <v>31011.77999999989</v>
      </c>
      <c r="R101" s="22">
        <f>IFERROR(VLOOKUP(C101,'[8]17-18 Summary'!F:O,4,0),0)</f>
        <v>21972.659999999989</v>
      </c>
      <c r="S101" s="22">
        <f t="shared" si="35"/>
        <v>31128.839999999975</v>
      </c>
      <c r="T101" s="23"/>
      <c r="U101" s="21">
        <f t="shared" si="26"/>
        <v>5.4899999999999993</v>
      </c>
      <c r="V101" s="21">
        <v>2.4</v>
      </c>
      <c r="W101" s="21">
        <v>1.95</v>
      </c>
      <c r="X101" s="21">
        <v>0.68</v>
      </c>
      <c r="Y101" s="21">
        <v>0</v>
      </c>
      <c r="Z101" s="21">
        <v>0</v>
      </c>
      <c r="AA101" s="21">
        <v>0</v>
      </c>
      <c r="AB101" s="21">
        <v>0</v>
      </c>
      <c r="AC101" s="21">
        <v>0.46</v>
      </c>
      <c r="AD101" s="21">
        <f t="shared" si="36"/>
        <v>1.1399999999999995</v>
      </c>
      <c r="AE101" s="22">
        <v>158284.04</v>
      </c>
      <c r="AF101" s="24">
        <v>101065.18</v>
      </c>
      <c r="AG101" s="22">
        <v>31039.87</v>
      </c>
      <c r="AH101" s="22">
        <v>0</v>
      </c>
      <c r="AI101" s="24">
        <f t="shared" si="37"/>
        <v>26178.990000000016</v>
      </c>
      <c r="AJ101" s="24">
        <f t="shared" si="27"/>
        <v>-28639.689999999857</v>
      </c>
      <c r="AK101" s="26">
        <f t="shared" si="38"/>
        <v>-0.15321591324975101</v>
      </c>
      <c r="AL101" s="27">
        <f t="shared" si="28"/>
        <v>0.32999999999999918</v>
      </c>
      <c r="AM101" s="26">
        <f t="shared" si="33"/>
        <v>6.3953488372092859E-2</v>
      </c>
      <c r="AN101" s="27">
        <f t="shared" si="29"/>
        <v>-8.0000000000000515E-2</v>
      </c>
      <c r="AO101" s="26">
        <f t="shared" si="30"/>
        <v>-6.5573770491803698E-2</v>
      </c>
      <c r="AP101" s="22">
        <f t="shared" si="31"/>
        <v>29087.604590163897</v>
      </c>
      <c r="AQ101" s="22">
        <f t="shared" si="32"/>
        <v>-2908.6145901638811</v>
      </c>
      <c r="AR101" s="26">
        <f t="shared" si="39"/>
        <v>-9.9994985188551488E-2</v>
      </c>
    </row>
    <row r="102" spans="1:44">
      <c r="A102" s="18" t="s">
        <v>252</v>
      </c>
      <c r="B102" s="19" t="s">
        <v>253</v>
      </c>
      <c r="C102" s="18" t="s">
        <v>254</v>
      </c>
      <c r="D102" s="20" t="s">
        <v>3</v>
      </c>
      <c r="E102" s="21">
        <f t="shared" si="25"/>
        <v>45.610000000000007</v>
      </c>
      <c r="F102" s="21">
        <v>20.2</v>
      </c>
      <c r="G102" s="21">
        <v>16.510000000000002</v>
      </c>
      <c r="H102" s="21">
        <v>3.77</v>
      </c>
      <c r="I102" s="21">
        <v>0</v>
      </c>
      <c r="J102" s="21">
        <v>1.35</v>
      </c>
      <c r="K102" s="21">
        <v>0</v>
      </c>
      <c r="L102" s="21">
        <v>1.84</v>
      </c>
      <c r="M102" s="21">
        <v>1.94</v>
      </c>
      <c r="N102" s="21">
        <f t="shared" si="34"/>
        <v>8.9000000000000057</v>
      </c>
      <c r="O102" s="22">
        <f>IFERROR(VLOOKUP(C102,'[8]17-18 Summary'!F:O,9,0),0)</f>
        <v>1091017.4499999988</v>
      </c>
      <c r="P102" s="22">
        <f>IFERROR(VLOOKUP(C102,'[8]17-18 Summary'!F:O,2,0),0)</f>
        <v>689408.1899999989</v>
      </c>
      <c r="Q102" s="22">
        <f>IFERROR(VLOOKUP(C102,'[8]17-18 Summary'!F:O,3,0),0)</f>
        <v>250381.02</v>
      </c>
      <c r="R102" s="22">
        <f>IFERROR(VLOOKUP(C102,'[8]17-18 Summary'!F:O,4,0),0)</f>
        <v>69165.9399999999</v>
      </c>
      <c r="S102" s="22">
        <f t="shared" si="35"/>
        <v>151228.2399999999</v>
      </c>
      <c r="T102" s="23"/>
      <c r="U102" s="21">
        <f t="shared" si="26"/>
        <v>44.390000000000008</v>
      </c>
      <c r="V102" s="21">
        <v>20.88</v>
      </c>
      <c r="W102" s="21">
        <v>15.23</v>
      </c>
      <c r="X102" s="21">
        <v>3.78</v>
      </c>
      <c r="Y102" s="21">
        <v>0</v>
      </c>
      <c r="Z102" s="21">
        <v>0.95</v>
      </c>
      <c r="AA102" s="21">
        <v>0</v>
      </c>
      <c r="AB102" s="21">
        <v>1.84</v>
      </c>
      <c r="AC102" s="21">
        <v>1.71</v>
      </c>
      <c r="AD102" s="21">
        <f t="shared" si="36"/>
        <v>8.2800000000000082</v>
      </c>
      <c r="AE102" s="22">
        <v>1003176.18</v>
      </c>
      <c r="AF102" s="24">
        <v>641745.29</v>
      </c>
      <c r="AG102" s="22">
        <v>219526.52000000002</v>
      </c>
      <c r="AH102" s="22">
        <v>0</v>
      </c>
      <c r="AI102" s="25">
        <f t="shared" si="37"/>
        <v>141904.37</v>
      </c>
      <c r="AJ102" s="24">
        <f t="shared" si="27"/>
        <v>-87841.269999998738</v>
      </c>
      <c r="AK102" s="26">
        <f t="shared" si="38"/>
        <v>-8.0513166860895616E-2</v>
      </c>
      <c r="AL102" s="27">
        <f t="shared" si="28"/>
        <v>-1.2199999999999989</v>
      </c>
      <c r="AM102" s="26">
        <f t="shared" si="33"/>
        <v>-2.6748520061390016E-2</v>
      </c>
      <c r="AN102" s="27">
        <f t="shared" si="29"/>
        <v>-0.61999999999999744</v>
      </c>
      <c r="AO102" s="26">
        <f t="shared" si="30"/>
        <v>-6.9662921348314269E-2</v>
      </c>
      <c r="AP102" s="22">
        <f t="shared" si="31"/>
        <v>140693.23901123591</v>
      </c>
      <c r="AQ102" s="22">
        <f t="shared" si="32"/>
        <v>1211.1309887640818</v>
      </c>
      <c r="AR102" s="26">
        <f t="shared" si="39"/>
        <v>8.6083098041929342E-3</v>
      </c>
    </row>
    <row r="103" spans="1:44">
      <c r="A103" s="18" t="s">
        <v>255</v>
      </c>
      <c r="B103" s="19" t="s">
        <v>255</v>
      </c>
      <c r="C103" s="18" t="s">
        <v>256</v>
      </c>
      <c r="D103" s="20" t="s">
        <v>3</v>
      </c>
      <c r="E103" s="21">
        <f t="shared" si="25"/>
        <v>49.489999999999995</v>
      </c>
      <c r="F103" s="21">
        <v>21.52</v>
      </c>
      <c r="G103" s="21">
        <v>18.09</v>
      </c>
      <c r="H103" s="21">
        <v>4.93</v>
      </c>
      <c r="I103" s="21">
        <v>0</v>
      </c>
      <c r="J103" s="21">
        <v>1.08</v>
      </c>
      <c r="K103" s="21">
        <v>0</v>
      </c>
      <c r="L103" s="21">
        <v>1.08</v>
      </c>
      <c r="M103" s="21">
        <v>2.79</v>
      </c>
      <c r="N103" s="21">
        <f t="shared" si="34"/>
        <v>9.8799999999999955</v>
      </c>
      <c r="O103" s="22">
        <f>IFERROR(VLOOKUP(C103,'[8]17-18 Summary'!F:O,9,0),0)</f>
        <v>1292557.5499999996</v>
      </c>
      <c r="P103" s="22">
        <f>IFERROR(VLOOKUP(C103,'[8]17-18 Summary'!F:O,2,0),0)</f>
        <v>698178.13</v>
      </c>
      <c r="Q103" s="22">
        <f>IFERROR(VLOOKUP(C103,'[8]17-18 Summary'!F:O,3,0),0)</f>
        <v>375805.80999999988</v>
      </c>
      <c r="R103" s="22">
        <f>IFERROR(VLOOKUP(C103,'[8]17-18 Summary'!F:O,4,0),0)</f>
        <v>102557.39999999979</v>
      </c>
      <c r="S103" s="22">
        <f t="shared" si="35"/>
        <v>218573.60999999969</v>
      </c>
      <c r="T103" s="23"/>
      <c r="U103" s="21">
        <f t="shared" si="26"/>
        <v>42.02000000000001</v>
      </c>
      <c r="V103" s="21">
        <v>15.34</v>
      </c>
      <c r="W103" s="21">
        <v>18.170000000000002</v>
      </c>
      <c r="X103" s="21">
        <v>4.45</v>
      </c>
      <c r="Y103" s="21">
        <v>0</v>
      </c>
      <c r="Z103" s="21">
        <v>0</v>
      </c>
      <c r="AA103" s="21">
        <v>0</v>
      </c>
      <c r="AB103" s="21">
        <v>1</v>
      </c>
      <c r="AC103" s="21">
        <v>3.06</v>
      </c>
      <c r="AD103" s="21">
        <f t="shared" si="36"/>
        <v>8.5100000000000087</v>
      </c>
      <c r="AE103" s="22">
        <v>1246115.1599999999</v>
      </c>
      <c r="AF103" s="24">
        <v>654721.13</v>
      </c>
      <c r="AG103" s="22">
        <v>392268.44999999995</v>
      </c>
      <c r="AH103" s="22">
        <v>0</v>
      </c>
      <c r="AI103" s="25">
        <f t="shared" si="37"/>
        <v>199125.57999999996</v>
      </c>
      <c r="AJ103" s="24">
        <f t="shared" si="27"/>
        <v>-46442.389999999665</v>
      </c>
      <c r="AK103" s="26">
        <f t="shared" si="38"/>
        <v>-3.5930616783755337E-2</v>
      </c>
      <c r="AL103" s="27">
        <f t="shared" si="28"/>
        <v>-7.4699999999999847</v>
      </c>
      <c r="AM103" s="26">
        <f t="shared" si="33"/>
        <v>-0.1509395837542935</v>
      </c>
      <c r="AN103" s="27">
        <f t="shared" si="29"/>
        <v>-1.3699999999999868</v>
      </c>
      <c r="AO103" s="26">
        <f t="shared" si="30"/>
        <v>-0.13866396761133476</v>
      </c>
      <c r="AP103" s="22">
        <f t="shared" si="31"/>
        <v>188265.32602226723</v>
      </c>
      <c r="AQ103" s="28">
        <f t="shared" si="32"/>
        <v>10860.253977732733</v>
      </c>
      <c r="AR103" s="26">
        <f t="shared" si="39"/>
        <v>5.7685895789691133E-2</v>
      </c>
    </row>
    <row r="104" spans="1:44">
      <c r="A104" s="18" t="s">
        <v>257</v>
      </c>
      <c r="B104" s="19" t="s">
        <v>257</v>
      </c>
      <c r="C104" s="18" t="s">
        <v>258</v>
      </c>
      <c r="D104" s="20" t="s">
        <v>3</v>
      </c>
      <c r="E104" s="21">
        <f t="shared" si="25"/>
        <v>54.01</v>
      </c>
      <c r="F104" s="21">
        <v>23.2</v>
      </c>
      <c r="G104" s="21">
        <v>21.03</v>
      </c>
      <c r="H104" s="21">
        <v>4.51</v>
      </c>
      <c r="I104" s="21">
        <v>0</v>
      </c>
      <c r="J104" s="21">
        <v>1.62</v>
      </c>
      <c r="K104" s="21">
        <v>2.4300000000000002</v>
      </c>
      <c r="L104" s="21">
        <v>1.22</v>
      </c>
      <c r="M104" s="21">
        <v>0</v>
      </c>
      <c r="N104" s="21">
        <f t="shared" si="34"/>
        <v>9.7799999999999976</v>
      </c>
      <c r="O104" s="22">
        <f>IFERROR(VLOOKUP(C104,'[8]17-18 Summary'!F:O,9,0),0)</f>
        <v>1863274.949999999</v>
      </c>
      <c r="P104" s="22">
        <f>IFERROR(VLOOKUP(C104,'[8]17-18 Summary'!F:O,2,0),0)</f>
        <v>1141516.94</v>
      </c>
      <c r="Q104" s="22">
        <f>IFERROR(VLOOKUP(C104,'[8]17-18 Summary'!F:O,3,0),0)</f>
        <v>470299.64999999892</v>
      </c>
      <c r="R104" s="22">
        <f>IFERROR(VLOOKUP(C104,'[8]17-18 Summary'!F:O,4,0),0)</f>
        <v>135710.34</v>
      </c>
      <c r="S104" s="22">
        <f t="shared" si="35"/>
        <v>251458.36000000016</v>
      </c>
      <c r="T104" s="23"/>
      <c r="U104" s="21">
        <f t="shared" si="26"/>
        <v>56.07</v>
      </c>
      <c r="V104" s="21">
        <v>24.6</v>
      </c>
      <c r="W104" s="21">
        <v>20.91</v>
      </c>
      <c r="X104" s="21">
        <v>4.93</v>
      </c>
      <c r="Y104" s="21">
        <v>0</v>
      </c>
      <c r="Z104" s="21">
        <v>1.76</v>
      </c>
      <c r="AA104" s="21">
        <v>2.66</v>
      </c>
      <c r="AB104" s="21">
        <v>1.21</v>
      </c>
      <c r="AC104" s="21">
        <v>0</v>
      </c>
      <c r="AD104" s="21">
        <f t="shared" si="36"/>
        <v>10.559999999999999</v>
      </c>
      <c r="AE104" s="22">
        <v>1822015.9299999997</v>
      </c>
      <c r="AF104" s="24">
        <v>1174685.19</v>
      </c>
      <c r="AG104" s="22">
        <v>466675.29</v>
      </c>
      <c r="AH104" s="22">
        <v>0</v>
      </c>
      <c r="AI104" s="25">
        <f t="shared" si="37"/>
        <v>180655.44999999978</v>
      </c>
      <c r="AJ104" s="24">
        <f t="shared" si="27"/>
        <v>-41259.01999999932</v>
      </c>
      <c r="AK104" s="26">
        <f t="shared" si="38"/>
        <v>-2.2143280571661924E-2</v>
      </c>
      <c r="AL104" s="27">
        <f t="shared" si="28"/>
        <v>2.0600000000000023</v>
      </c>
      <c r="AM104" s="26">
        <f t="shared" si="33"/>
        <v>3.8141084984262219E-2</v>
      </c>
      <c r="AN104" s="27">
        <f t="shared" si="29"/>
        <v>0.78000000000000114</v>
      </c>
      <c r="AO104" s="26">
        <f t="shared" si="30"/>
        <v>7.9754601226994001E-2</v>
      </c>
      <c r="AP104" s="22">
        <f t="shared" si="31"/>
        <v>271513.32122699404</v>
      </c>
      <c r="AQ104" s="22">
        <f t="shared" si="32"/>
        <v>-90857.871226994263</v>
      </c>
      <c r="AR104" s="26">
        <f t="shared" si="39"/>
        <v>-0.33463504043337194</v>
      </c>
    </row>
    <row r="105" spans="1:44">
      <c r="A105" s="18" t="s">
        <v>259</v>
      </c>
      <c r="B105" s="19" t="s">
        <v>260</v>
      </c>
      <c r="C105" s="18" t="s">
        <v>261</v>
      </c>
      <c r="D105" s="20" t="s">
        <v>3</v>
      </c>
      <c r="E105" s="21">
        <f t="shared" si="25"/>
        <v>14.8</v>
      </c>
      <c r="F105" s="21">
        <v>4.2</v>
      </c>
      <c r="G105" s="21">
        <v>7.11</v>
      </c>
      <c r="H105" s="21">
        <v>1.53</v>
      </c>
      <c r="I105" s="21">
        <v>0</v>
      </c>
      <c r="J105" s="21">
        <v>0</v>
      </c>
      <c r="K105" s="21">
        <v>0</v>
      </c>
      <c r="L105" s="21">
        <v>0.89</v>
      </c>
      <c r="M105" s="21">
        <v>1.07</v>
      </c>
      <c r="N105" s="21">
        <f t="shared" si="34"/>
        <v>3.4900000000000011</v>
      </c>
      <c r="O105" s="22">
        <f>IFERROR(VLOOKUP(C105,'[8]17-18 Summary'!F:O,9,0),0)</f>
        <v>474758.10999999987</v>
      </c>
      <c r="P105" s="22">
        <f>IFERROR(VLOOKUP(C105,'[8]17-18 Summary'!F:O,2,0),0)</f>
        <v>224223.04</v>
      </c>
      <c r="Q105" s="22">
        <f>IFERROR(VLOOKUP(C105,'[8]17-18 Summary'!F:O,3,0),0)</f>
        <v>157355.84000000003</v>
      </c>
      <c r="R105" s="22">
        <f>IFERROR(VLOOKUP(C105,'[8]17-18 Summary'!F:O,4,0),0)</f>
        <v>41391.309999999896</v>
      </c>
      <c r="S105" s="22">
        <f t="shared" si="35"/>
        <v>93179.229999999836</v>
      </c>
      <c r="T105" s="23"/>
      <c r="U105" s="21">
        <f t="shared" si="26"/>
        <v>18.330000000000002</v>
      </c>
      <c r="V105" s="21">
        <v>4.8</v>
      </c>
      <c r="W105" s="21">
        <v>11.23</v>
      </c>
      <c r="X105" s="21"/>
      <c r="Y105" s="21">
        <v>0</v>
      </c>
      <c r="Z105" s="21">
        <v>0</v>
      </c>
      <c r="AA105" s="21">
        <v>0</v>
      </c>
      <c r="AB105" s="21">
        <v>0.89</v>
      </c>
      <c r="AC105" s="21">
        <v>1.41</v>
      </c>
      <c r="AD105" s="21">
        <f t="shared" si="36"/>
        <v>2.3000000000000007</v>
      </c>
      <c r="AE105" s="22">
        <v>410192.54</v>
      </c>
      <c r="AF105" s="24">
        <v>188366.92999999996</v>
      </c>
      <c r="AG105" s="22">
        <v>146227.41000000003</v>
      </c>
      <c r="AH105" s="22">
        <v>7.72</v>
      </c>
      <c r="AI105" s="24">
        <f t="shared" si="37"/>
        <v>75598.199999999983</v>
      </c>
      <c r="AJ105" s="24">
        <f t="shared" si="27"/>
        <v>-64565.569999999891</v>
      </c>
      <c r="AK105" s="26">
        <f t="shared" si="38"/>
        <v>-0.13599677107148292</v>
      </c>
      <c r="AL105" s="27">
        <f t="shared" si="28"/>
        <v>3.5300000000000011</v>
      </c>
      <c r="AM105" s="26">
        <f t="shared" si="33"/>
        <v>0.23851351351351358</v>
      </c>
      <c r="AN105" s="27">
        <f t="shared" si="29"/>
        <v>-1.1900000000000004</v>
      </c>
      <c r="AO105" s="26">
        <f t="shared" si="30"/>
        <v>-0.34097421203438394</v>
      </c>
      <c r="AP105" s="22">
        <f t="shared" si="31"/>
        <v>61407.515472779261</v>
      </c>
      <c r="AQ105" s="22">
        <f t="shared" si="32"/>
        <v>14190.684527220721</v>
      </c>
      <c r="AR105" s="26">
        <f t="shared" si="39"/>
        <v>0.23109035462460895</v>
      </c>
    </row>
    <row r="106" spans="1:44">
      <c r="A106" s="30" t="s">
        <v>262</v>
      </c>
      <c r="B106" s="19" t="s">
        <v>262</v>
      </c>
      <c r="C106" s="18" t="s">
        <v>263</v>
      </c>
      <c r="D106" s="20" t="s">
        <v>3</v>
      </c>
      <c r="E106" s="21"/>
      <c r="F106" s="21"/>
      <c r="G106" s="21"/>
      <c r="H106" s="21"/>
      <c r="I106" s="21"/>
      <c r="J106" s="21"/>
      <c r="K106" s="21"/>
      <c r="L106" s="21"/>
      <c r="M106" s="21"/>
      <c r="N106" s="21">
        <f t="shared" si="34"/>
        <v>0</v>
      </c>
      <c r="O106" s="22">
        <f>IFERROR(VLOOKUP(C106,'[8]17-18 Summary'!F:O,9,0),0)</f>
        <v>897825.7299999994</v>
      </c>
      <c r="P106" s="22">
        <f>IFERROR(VLOOKUP(C106,'[8]17-18 Summary'!F:O,2,0),0)</f>
        <v>473940.71999999991</v>
      </c>
      <c r="Q106" s="22">
        <f>IFERROR(VLOOKUP(C106,'[8]17-18 Summary'!F:O,3,0),0)</f>
        <v>289917.57999999978</v>
      </c>
      <c r="R106" s="22">
        <f>IFERROR(VLOOKUP(C106,'[8]17-18 Summary'!F:O,4,0),0)</f>
        <v>80560.639999999781</v>
      </c>
      <c r="S106" s="22">
        <f t="shared" si="35"/>
        <v>133967.4299999997</v>
      </c>
      <c r="T106" s="23"/>
      <c r="U106" s="21"/>
      <c r="V106" s="21"/>
      <c r="W106" s="21"/>
      <c r="X106" s="21"/>
      <c r="Y106" s="21"/>
      <c r="Z106" s="21"/>
      <c r="AA106" s="21"/>
      <c r="AB106" s="21"/>
      <c r="AC106" s="21"/>
      <c r="AD106" s="21">
        <f t="shared" si="36"/>
        <v>0</v>
      </c>
      <c r="AE106" s="22">
        <v>0</v>
      </c>
      <c r="AF106" s="24">
        <v>0</v>
      </c>
      <c r="AG106" s="22">
        <v>0</v>
      </c>
      <c r="AH106" s="22">
        <v>0</v>
      </c>
      <c r="AI106" s="24">
        <f t="shared" si="37"/>
        <v>0</v>
      </c>
      <c r="AJ106" s="24">
        <f t="shared" si="27"/>
        <v>-897825.7299999994</v>
      </c>
      <c r="AK106" s="26">
        <f t="shared" si="38"/>
        <v>-1</v>
      </c>
      <c r="AL106" s="27">
        <f t="shared" si="28"/>
        <v>0</v>
      </c>
      <c r="AM106" s="26">
        <f t="shared" si="33"/>
        <v>0</v>
      </c>
      <c r="AN106" s="27">
        <f t="shared" si="29"/>
        <v>0</v>
      </c>
      <c r="AO106" s="26">
        <f t="shared" si="30"/>
        <v>0</v>
      </c>
      <c r="AP106" s="22">
        <f t="shared" si="31"/>
        <v>0</v>
      </c>
      <c r="AQ106" s="22">
        <f t="shared" si="32"/>
        <v>0</v>
      </c>
      <c r="AR106" s="26">
        <f t="shared" si="39"/>
        <v>0</v>
      </c>
    </row>
    <row r="107" spans="1:44">
      <c r="A107" s="30" t="s">
        <v>158</v>
      </c>
      <c r="B107" s="19" t="s">
        <v>158</v>
      </c>
      <c r="C107" s="18" t="s">
        <v>264</v>
      </c>
      <c r="D107" s="20" t="s">
        <v>3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>
        <f t="shared" si="34"/>
        <v>0</v>
      </c>
      <c r="O107" s="22">
        <f>IFERROR(VLOOKUP(C107,'[8]17-18 Summary'!F:O,9,0),0)</f>
        <v>0</v>
      </c>
      <c r="P107" s="22">
        <f>IFERROR(VLOOKUP(C107,'[8]17-18 Summary'!F:O,2,0),0)</f>
        <v>0</v>
      </c>
      <c r="Q107" s="22">
        <f>IFERROR(VLOOKUP(C107,'[8]17-18 Summary'!F:O,3,0),0)</f>
        <v>0</v>
      </c>
      <c r="R107" s="22">
        <f>IFERROR(VLOOKUP(C107,'[8]17-18 Summary'!F:O,4,0),0)</f>
        <v>0</v>
      </c>
      <c r="S107" s="22">
        <f t="shared" si="35"/>
        <v>0</v>
      </c>
      <c r="T107" s="23"/>
      <c r="U107" s="21"/>
      <c r="V107" s="21"/>
      <c r="W107" s="21"/>
      <c r="X107" s="21"/>
      <c r="Y107" s="21"/>
      <c r="Z107" s="21"/>
      <c r="AA107" s="21"/>
      <c r="AB107" s="21"/>
      <c r="AC107" s="21"/>
      <c r="AD107" s="21">
        <f t="shared" si="36"/>
        <v>0</v>
      </c>
      <c r="AE107" s="22">
        <v>0</v>
      </c>
      <c r="AF107" s="24">
        <v>0</v>
      </c>
      <c r="AG107" s="22">
        <v>0</v>
      </c>
      <c r="AH107" s="22">
        <v>0</v>
      </c>
      <c r="AI107" s="24">
        <f t="shared" si="37"/>
        <v>0</v>
      </c>
      <c r="AJ107" s="24">
        <f t="shared" si="27"/>
        <v>0</v>
      </c>
      <c r="AK107" s="26">
        <f t="shared" si="38"/>
        <v>0</v>
      </c>
      <c r="AL107" s="27">
        <f t="shared" si="28"/>
        <v>0</v>
      </c>
      <c r="AM107" s="26">
        <f t="shared" si="33"/>
        <v>0</v>
      </c>
      <c r="AN107" s="27">
        <f t="shared" si="29"/>
        <v>0</v>
      </c>
      <c r="AO107" s="26">
        <f t="shared" si="30"/>
        <v>0</v>
      </c>
      <c r="AP107" s="22">
        <f t="shared" si="31"/>
        <v>0</v>
      </c>
      <c r="AQ107" s="22">
        <f t="shared" si="32"/>
        <v>0</v>
      </c>
      <c r="AR107" s="26">
        <f t="shared" si="39"/>
        <v>0</v>
      </c>
    </row>
    <row r="108" spans="1:44">
      <c r="A108" s="30" t="s">
        <v>265</v>
      </c>
      <c r="B108" s="19" t="s">
        <v>265</v>
      </c>
      <c r="C108" s="18" t="s">
        <v>265</v>
      </c>
      <c r="D108" s="20" t="s">
        <v>3</v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>
        <f t="shared" si="34"/>
        <v>0</v>
      </c>
      <c r="O108" s="22">
        <f>IFERROR(VLOOKUP(C108,'[8]17-18 Summary'!F:O,9,0),0)</f>
        <v>149295.97999999986</v>
      </c>
      <c r="P108" s="22">
        <f>IFERROR(VLOOKUP(C108,'[8]17-18 Summary'!F:O,2,0),0)</f>
        <v>73471.919999999896</v>
      </c>
      <c r="Q108" s="22">
        <f>IFERROR(VLOOKUP(C108,'[8]17-18 Summary'!F:O,3,0),0)</f>
        <v>56174.64</v>
      </c>
      <c r="R108" s="22">
        <f>IFERROR(VLOOKUP(C108,'[8]17-18 Summary'!F:O,4,0),0)</f>
        <v>10088.339999999991</v>
      </c>
      <c r="S108" s="22">
        <f t="shared" si="35"/>
        <v>19649.419999999969</v>
      </c>
      <c r="T108" s="23"/>
      <c r="U108" s="21"/>
      <c r="V108" s="21"/>
      <c r="W108" s="21"/>
      <c r="X108" s="21"/>
      <c r="Y108" s="21"/>
      <c r="Z108" s="21"/>
      <c r="AA108" s="21"/>
      <c r="AB108" s="21"/>
      <c r="AC108" s="21"/>
      <c r="AD108" s="21">
        <f t="shared" si="36"/>
        <v>0</v>
      </c>
      <c r="AE108" s="22">
        <v>0</v>
      </c>
      <c r="AF108" s="24">
        <v>0</v>
      </c>
      <c r="AG108" s="22">
        <v>0</v>
      </c>
      <c r="AH108" s="22">
        <v>0</v>
      </c>
      <c r="AI108" s="24">
        <f t="shared" si="37"/>
        <v>0</v>
      </c>
      <c r="AJ108" s="24">
        <f t="shared" si="27"/>
        <v>-149295.97999999986</v>
      </c>
      <c r="AK108" s="26">
        <f t="shared" si="38"/>
        <v>-1</v>
      </c>
      <c r="AL108" s="27">
        <f t="shared" si="28"/>
        <v>0</v>
      </c>
      <c r="AM108" s="26">
        <f t="shared" si="33"/>
        <v>0</v>
      </c>
      <c r="AN108" s="27">
        <f t="shared" si="29"/>
        <v>0</v>
      </c>
      <c r="AO108" s="26">
        <f t="shared" si="30"/>
        <v>0</v>
      </c>
      <c r="AP108" s="22">
        <f t="shared" si="31"/>
        <v>0</v>
      </c>
      <c r="AQ108" s="22">
        <f t="shared" si="32"/>
        <v>0</v>
      </c>
      <c r="AR108" s="26">
        <f t="shared" si="39"/>
        <v>0</v>
      </c>
    </row>
    <row r="109" spans="1:44">
      <c r="A109" s="18"/>
      <c r="B109" s="19"/>
      <c r="C109" s="18"/>
      <c r="D109" s="2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2"/>
      <c r="P109" s="22"/>
      <c r="Q109" s="22"/>
      <c r="R109" s="22"/>
      <c r="S109" s="22"/>
      <c r="T109" s="23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2"/>
      <c r="AF109" s="24"/>
      <c r="AG109" s="24"/>
      <c r="AH109" s="24"/>
      <c r="AI109" s="24"/>
      <c r="AJ109" s="24"/>
      <c r="AK109" s="26"/>
      <c r="AL109" s="27"/>
      <c r="AM109" s="26"/>
      <c r="AN109" s="27"/>
      <c r="AO109" s="27"/>
      <c r="AP109" s="22"/>
      <c r="AQ109" s="22"/>
      <c r="AR109" s="26"/>
    </row>
    <row r="110" spans="1:44" s="1" customFormat="1">
      <c r="A110" s="2"/>
      <c r="B110" s="2"/>
      <c r="C110" s="2"/>
      <c r="D110" s="34" t="s">
        <v>5</v>
      </c>
      <c r="E110" s="35">
        <f t="shared" ref="E110:R110" si="40">SUM(E24:E109)</f>
        <v>3320.0685000000008</v>
      </c>
      <c r="F110" s="35">
        <f t="shared" si="40"/>
        <v>1312.3500000000004</v>
      </c>
      <c r="G110" s="35">
        <f t="shared" si="40"/>
        <v>1331.3558999999993</v>
      </c>
      <c r="H110" s="35">
        <f t="shared" si="40"/>
        <v>307.40459999999996</v>
      </c>
      <c r="I110" s="35">
        <f t="shared" si="40"/>
        <v>42.095400000000005</v>
      </c>
      <c r="J110" s="35">
        <f t="shared" si="40"/>
        <v>88.955399999999983</v>
      </c>
      <c r="K110" s="35">
        <f t="shared" si="40"/>
        <v>60.585100000000004</v>
      </c>
      <c r="L110" s="35">
        <f t="shared" si="40"/>
        <v>84.642899999999997</v>
      </c>
      <c r="M110" s="35">
        <f t="shared" si="40"/>
        <v>117.00919999999996</v>
      </c>
      <c r="N110" s="35">
        <f t="shared" si="40"/>
        <v>676.36259999999993</v>
      </c>
      <c r="O110" s="35">
        <f t="shared" si="40"/>
        <v>99730806.089999899</v>
      </c>
      <c r="P110" s="35">
        <f t="shared" si="40"/>
        <v>54736900.589999922</v>
      </c>
      <c r="Q110" s="35">
        <f t="shared" si="40"/>
        <v>28819954.419999976</v>
      </c>
      <c r="R110" s="35">
        <f t="shared" si="40"/>
        <v>9042608.7399999928</v>
      </c>
      <c r="S110" s="35">
        <f>SUM(S24:S109)</f>
        <v>16173951.079999976</v>
      </c>
      <c r="T110" s="36"/>
      <c r="U110" s="35">
        <f t="shared" ref="U110:AJ110" si="41">SUM(U24:U109)</f>
        <v>3305.9161000000004</v>
      </c>
      <c r="V110" s="35">
        <f t="shared" si="41"/>
        <v>1327.4300000000003</v>
      </c>
      <c r="W110" s="35">
        <f t="shared" si="41"/>
        <v>1304.4715000000003</v>
      </c>
      <c r="X110" s="35">
        <f t="shared" si="41"/>
        <v>285.45750000000004</v>
      </c>
      <c r="Y110" s="35">
        <f t="shared" si="41"/>
        <v>45.325400000000002</v>
      </c>
      <c r="Z110" s="35">
        <f t="shared" si="41"/>
        <v>86.168599999999998</v>
      </c>
      <c r="AA110" s="35">
        <f t="shared" si="41"/>
        <v>61.489999999999995</v>
      </c>
      <c r="AB110" s="35">
        <f t="shared" si="41"/>
        <v>86.445599999999999</v>
      </c>
      <c r="AC110" s="35">
        <f t="shared" si="41"/>
        <v>109.1275</v>
      </c>
      <c r="AD110" s="35">
        <f t="shared" si="41"/>
        <v>674.01459999999975</v>
      </c>
      <c r="AE110" s="35">
        <f t="shared" si="41"/>
        <v>88572266.500000045</v>
      </c>
      <c r="AF110" s="35">
        <f t="shared" si="41"/>
        <v>51267285.06000001</v>
      </c>
      <c r="AG110" s="35">
        <f t="shared" si="41"/>
        <v>24135151.989999995</v>
      </c>
      <c r="AH110" s="35">
        <f t="shared" si="41"/>
        <v>655887.55000000028</v>
      </c>
      <c r="AI110" s="35">
        <f t="shared" si="41"/>
        <v>13169829.449999992</v>
      </c>
      <c r="AJ110" s="35">
        <f t="shared" si="41"/>
        <v>-11158539.589999897</v>
      </c>
      <c r="AL110" s="37"/>
      <c r="AM110" s="37"/>
      <c r="AP110" s="35">
        <f t="shared" ref="AP110:AQ110" si="42">SUM(AP24:AP109)</f>
        <v>13721468.682735216</v>
      </c>
      <c r="AQ110" s="35">
        <f t="shared" si="42"/>
        <v>-551639.23273521452</v>
      </c>
      <c r="AR110" s="6"/>
    </row>
    <row r="111" spans="1:44">
      <c r="AQ111" s="2">
        <f>[8]SAR!J12</f>
        <v>0</v>
      </c>
    </row>
    <row r="112" spans="1:44">
      <c r="AQ112" s="2">
        <f>SUM(AQ110:AQ111)</f>
        <v>-551639.23273521452</v>
      </c>
    </row>
  </sheetData>
  <sheetProtection algorithmName="SHA-512" hashValue="cBdYV8AYSddsopmwaU3rI98qT8DBtMPJSMfV9LmFfoVuclPW8HTxOWFmhQjXAvsL6sSBP/9QoDqa4hvth9yd8Q==" saltValue="jFsson7B62/Zp/gfAqavpQ==" spinCount="100000" sheet="1" objects="1" scenarios="1"/>
  <autoFilter ref="A23:AR110" xr:uid="{00000000-0009-0000-0000-000004000000}"/>
  <conditionalFormatting sqref="C24:C108">
    <cfRule type="duplicateValues" dxfId="6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406F-F03D-4B35-96F9-97B74762A4A2}">
  <sheetPr codeName="Sheet2"/>
  <dimension ref="A1:O103"/>
  <sheetViews>
    <sheetView showGridLines="0" topLeftCell="A19" zoomScaleNormal="100" workbookViewId="0">
      <selection activeCell="F37" sqref="F37"/>
    </sheetView>
  </sheetViews>
  <sheetFormatPr defaultColWidth="8.84375" defaultRowHeight="15.5"/>
  <cols>
    <col min="1" max="1" width="29.07421875" style="3" bestFit="1" customWidth="1"/>
    <col min="2" max="2" width="18.53515625" style="2" hidden="1" customWidth="1"/>
    <col min="3" max="3" width="16.07421875" style="2" hidden="1" customWidth="1"/>
    <col min="4" max="4" width="10.4609375" style="4" hidden="1" customWidth="1"/>
    <col min="5" max="6" width="8.84375" style="5" customWidth="1"/>
    <col min="7" max="7" width="9.53515625" style="5" customWidth="1"/>
    <col min="8" max="8" width="8.84375" style="5"/>
    <col min="9" max="9" width="10.07421875" style="5" customWidth="1"/>
    <col min="10" max="11" width="8.84375" style="5" customWidth="1"/>
    <col min="12" max="12" width="9.4609375" style="5" customWidth="1"/>
    <col min="13" max="13" width="10.84375" style="5" customWidth="1"/>
    <col min="14" max="14" width="8.84375" style="5" customWidth="1"/>
    <col min="16" max="16384" width="8.84375" style="3"/>
  </cols>
  <sheetData>
    <row r="1" spans="1:1">
      <c r="A1" s="1" t="s">
        <v>0</v>
      </c>
    </row>
    <row r="2" spans="1:1">
      <c r="A2" s="1" t="s">
        <v>266</v>
      </c>
    </row>
    <row r="4" spans="1:1">
      <c r="A4" s="1" t="s">
        <v>2</v>
      </c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4">
      <c r="A17" s="1"/>
    </row>
    <row r="18" spans="1:14">
      <c r="A18" s="1"/>
    </row>
    <row r="19" spans="1:14">
      <c r="A19" s="1"/>
    </row>
    <row r="20" spans="1:14" ht="17.5">
      <c r="A20" s="38" t="s">
        <v>267</v>
      </c>
      <c r="E20" s="2">
        <f>COUNT(F23:F99)-1</f>
        <v>73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5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6" customFormat="1" ht="34.5">
      <c r="A23" s="8" t="s">
        <v>6</v>
      </c>
      <c r="B23" s="8" t="s">
        <v>7</v>
      </c>
      <c r="C23" s="8" t="s">
        <v>7</v>
      </c>
      <c r="D23" s="9" t="s">
        <v>8</v>
      </c>
      <c r="E23" s="10" t="s">
        <v>268</v>
      </c>
      <c r="F23" s="11" t="s">
        <v>269</v>
      </c>
      <c r="G23" s="12" t="s">
        <v>270</v>
      </c>
      <c r="H23" s="13" t="s">
        <v>271</v>
      </c>
      <c r="I23" s="14" t="s">
        <v>13</v>
      </c>
      <c r="J23" s="14" t="s">
        <v>14</v>
      </c>
      <c r="K23" s="14" t="s">
        <v>15</v>
      </c>
      <c r="L23" s="14" t="s">
        <v>16</v>
      </c>
      <c r="M23" s="14" t="s">
        <v>17</v>
      </c>
      <c r="N23" s="15" t="s">
        <v>272</v>
      </c>
    </row>
    <row r="24" spans="1:14">
      <c r="A24" s="18" t="s">
        <v>42</v>
      </c>
      <c r="B24" s="19" t="s">
        <v>43</v>
      </c>
      <c r="C24" s="18" t="s">
        <v>44</v>
      </c>
      <c r="D24" s="20" t="s">
        <v>4</v>
      </c>
      <c r="E24" s="21">
        <f t="shared" ref="E24:E65" si="0">SUM(F24:M24)</f>
        <v>29.86</v>
      </c>
      <c r="F24" s="21">
        <v>14.6</v>
      </c>
      <c r="G24" s="21">
        <v>10.54</v>
      </c>
      <c r="H24" s="21">
        <v>0</v>
      </c>
      <c r="I24" s="21">
        <v>1.65</v>
      </c>
      <c r="J24" s="21">
        <v>0</v>
      </c>
      <c r="K24" s="21">
        <v>0.34</v>
      </c>
      <c r="L24" s="21">
        <v>0.91</v>
      </c>
      <c r="M24" s="21">
        <v>1.82</v>
      </c>
      <c r="N24" s="21">
        <f t="shared" ref="N24:N32" si="1">E24-F24-G24</f>
        <v>4.7200000000000006</v>
      </c>
    </row>
    <row r="25" spans="1:14">
      <c r="A25" s="18" t="s">
        <v>45</v>
      </c>
      <c r="B25" s="19" t="s">
        <v>46</v>
      </c>
      <c r="C25" s="18" t="s">
        <v>47</v>
      </c>
      <c r="D25" s="20" t="s">
        <v>4</v>
      </c>
      <c r="E25" s="21">
        <f t="shared" si="0"/>
        <v>23.99</v>
      </c>
      <c r="F25" s="21">
        <v>10.65</v>
      </c>
      <c r="G25" s="21">
        <v>8.43</v>
      </c>
      <c r="H25" s="21">
        <v>1.99</v>
      </c>
      <c r="I25" s="21">
        <v>0</v>
      </c>
      <c r="J25" s="21">
        <v>0.82</v>
      </c>
      <c r="K25" s="21">
        <v>0</v>
      </c>
      <c r="L25" s="21">
        <v>0.51</v>
      </c>
      <c r="M25" s="21">
        <v>1.59</v>
      </c>
      <c r="N25" s="21">
        <f t="shared" si="1"/>
        <v>4.9099999999999984</v>
      </c>
    </row>
    <row r="26" spans="1:14">
      <c r="A26" s="18" t="s">
        <v>48</v>
      </c>
      <c r="B26" s="19" t="s">
        <v>49</v>
      </c>
      <c r="C26" s="18" t="s">
        <v>50</v>
      </c>
      <c r="D26" s="20" t="s">
        <v>4</v>
      </c>
      <c r="E26" s="21">
        <f t="shared" si="0"/>
        <v>26.129999999999995</v>
      </c>
      <c r="F26" s="21">
        <v>10.4</v>
      </c>
      <c r="G26" s="21">
        <v>10.92</v>
      </c>
      <c r="H26" s="21">
        <v>2.2000000000000002</v>
      </c>
      <c r="I26" s="21">
        <v>0</v>
      </c>
      <c r="J26" s="21">
        <v>0.22</v>
      </c>
      <c r="K26" s="21">
        <v>0.65</v>
      </c>
      <c r="L26" s="21">
        <v>0.68</v>
      </c>
      <c r="M26" s="21">
        <v>1.06</v>
      </c>
      <c r="N26" s="21">
        <f t="shared" si="1"/>
        <v>4.8099999999999952</v>
      </c>
    </row>
    <row r="27" spans="1:14">
      <c r="A27" s="18" t="s">
        <v>51</v>
      </c>
      <c r="B27" s="19" t="s">
        <v>52</v>
      </c>
      <c r="C27" s="18" t="s">
        <v>53</v>
      </c>
      <c r="D27" s="20" t="s">
        <v>4</v>
      </c>
      <c r="E27" s="21">
        <f t="shared" si="0"/>
        <v>32.6</v>
      </c>
      <c r="F27" s="21">
        <v>11.48</v>
      </c>
      <c r="G27" s="21">
        <v>15.67</v>
      </c>
      <c r="H27" s="21">
        <v>2.5299999999999998</v>
      </c>
      <c r="I27" s="21">
        <v>0</v>
      </c>
      <c r="J27" s="21">
        <v>0.74</v>
      </c>
      <c r="K27" s="21">
        <v>0</v>
      </c>
      <c r="L27" s="21">
        <v>1</v>
      </c>
      <c r="M27" s="21">
        <v>1.18</v>
      </c>
      <c r="N27" s="21">
        <f t="shared" si="1"/>
        <v>5.4500000000000011</v>
      </c>
    </row>
    <row r="28" spans="1:14">
      <c r="A28" s="18" t="s">
        <v>54</v>
      </c>
      <c r="B28" s="19" t="s">
        <v>55</v>
      </c>
      <c r="C28" s="18" t="s">
        <v>56</v>
      </c>
      <c r="D28" s="20" t="s">
        <v>4</v>
      </c>
      <c r="E28" s="21">
        <f t="shared" si="0"/>
        <v>12.320000000000002</v>
      </c>
      <c r="F28" s="21">
        <v>5.4</v>
      </c>
      <c r="G28" s="21">
        <v>4.38</v>
      </c>
      <c r="H28" s="21">
        <v>1</v>
      </c>
      <c r="I28" s="21">
        <v>0</v>
      </c>
      <c r="J28" s="21">
        <v>0.8</v>
      </c>
      <c r="K28" s="21">
        <v>0</v>
      </c>
      <c r="L28" s="21">
        <v>0</v>
      </c>
      <c r="M28" s="21">
        <v>0.74</v>
      </c>
      <c r="N28" s="21">
        <f t="shared" si="1"/>
        <v>2.5400000000000018</v>
      </c>
    </row>
    <row r="29" spans="1:14">
      <c r="A29" s="18" t="s">
        <v>57</v>
      </c>
      <c r="B29" s="19" t="s">
        <v>57</v>
      </c>
      <c r="C29" s="18" t="s">
        <v>58</v>
      </c>
      <c r="D29" s="20" t="s">
        <v>4</v>
      </c>
      <c r="E29" s="21">
        <f t="shared" si="0"/>
        <v>36.020000000000003</v>
      </c>
      <c r="F29" s="21">
        <v>17.690000000000001</v>
      </c>
      <c r="G29" s="21">
        <v>12.77</v>
      </c>
      <c r="H29" s="21">
        <v>4.3600000000000003</v>
      </c>
      <c r="I29" s="21">
        <v>0</v>
      </c>
      <c r="J29" s="21">
        <v>0</v>
      </c>
      <c r="K29" s="21">
        <v>0</v>
      </c>
      <c r="L29" s="21">
        <v>1.2</v>
      </c>
      <c r="M29" s="21">
        <v>0</v>
      </c>
      <c r="N29" s="21">
        <f t="shared" si="1"/>
        <v>5.5600000000000023</v>
      </c>
    </row>
    <row r="30" spans="1:14">
      <c r="A30" s="18" t="s">
        <v>59</v>
      </c>
      <c r="B30" s="19" t="s">
        <v>59</v>
      </c>
      <c r="C30" s="18" t="s">
        <v>60</v>
      </c>
      <c r="D30" s="20" t="s">
        <v>4</v>
      </c>
      <c r="E30" s="21">
        <f t="shared" si="0"/>
        <v>120.40000000000002</v>
      </c>
      <c r="F30" s="21">
        <v>55.42</v>
      </c>
      <c r="G30" s="21">
        <v>46.88</v>
      </c>
      <c r="H30" s="21">
        <v>7.9</v>
      </c>
      <c r="I30" s="21">
        <v>0</v>
      </c>
      <c r="J30" s="21">
        <v>0</v>
      </c>
      <c r="K30" s="21">
        <v>0</v>
      </c>
      <c r="L30" s="21">
        <v>2</v>
      </c>
      <c r="M30" s="21">
        <v>8.1999999999999993</v>
      </c>
      <c r="N30" s="21">
        <f t="shared" si="1"/>
        <v>18.100000000000016</v>
      </c>
    </row>
    <row r="31" spans="1:14">
      <c r="A31" s="18" t="s">
        <v>61</v>
      </c>
      <c r="B31" s="19" t="s">
        <v>62</v>
      </c>
      <c r="C31" s="18" t="s">
        <v>63</v>
      </c>
      <c r="D31" s="20" t="s">
        <v>4</v>
      </c>
      <c r="E31" s="21">
        <f t="shared" si="0"/>
        <v>62.788000000000004</v>
      </c>
      <c r="F31" s="21">
        <v>28.32</v>
      </c>
      <c r="G31" s="21">
        <v>22.19</v>
      </c>
      <c r="H31" s="21">
        <v>4.18</v>
      </c>
      <c r="I31" s="21">
        <v>0</v>
      </c>
      <c r="J31" s="21">
        <v>2.8</v>
      </c>
      <c r="K31" s="21">
        <v>1.18</v>
      </c>
      <c r="L31" s="21">
        <v>1</v>
      </c>
      <c r="M31" s="21">
        <v>3.1179999999999999</v>
      </c>
      <c r="N31" s="21">
        <f t="shared" si="1"/>
        <v>12.278000000000002</v>
      </c>
    </row>
    <row r="32" spans="1:14">
      <c r="A32" s="18" t="s">
        <v>64</v>
      </c>
      <c r="B32" s="19" t="s">
        <v>65</v>
      </c>
      <c r="C32" s="18" t="s">
        <v>66</v>
      </c>
      <c r="D32" s="20" t="s">
        <v>4</v>
      </c>
      <c r="E32" s="21">
        <f t="shared" si="0"/>
        <v>17.899999999999999</v>
      </c>
      <c r="F32" s="21">
        <v>6.43</v>
      </c>
      <c r="G32" s="21">
        <v>8.06</v>
      </c>
      <c r="H32" s="21">
        <v>1.4</v>
      </c>
      <c r="I32" s="21">
        <v>0</v>
      </c>
      <c r="J32" s="21">
        <v>0.74</v>
      </c>
      <c r="K32" s="21">
        <v>0</v>
      </c>
      <c r="L32" s="21">
        <v>0.59</v>
      </c>
      <c r="M32" s="21">
        <v>0.68</v>
      </c>
      <c r="N32" s="21">
        <f t="shared" si="1"/>
        <v>3.4099999999999984</v>
      </c>
    </row>
    <row r="33" spans="1:14">
      <c r="A33" s="18" t="s">
        <v>67</v>
      </c>
      <c r="B33" s="19" t="s">
        <v>68</v>
      </c>
      <c r="C33" s="18" t="s">
        <v>69</v>
      </c>
      <c r="D33" s="20" t="s">
        <v>4</v>
      </c>
      <c r="E33" s="21">
        <f t="shared" si="0"/>
        <v>0</v>
      </c>
      <c r="F33" s="21" t="s">
        <v>273</v>
      </c>
      <c r="G33" s="21"/>
      <c r="H33" s="21"/>
      <c r="I33" s="21"/>
      <c r="J33" s="21"/>
      <c r="K33" s="21"/>
      <c r="L33" s="21"/>
      <c r="M33" s="21"/>
      <c r="N33" s="21" t="s">
        <v>274</v>
      </c>
    </row>
    <row r="34" spans="1:14">
      <c r="A34" s="18" t="s">
        <v>70</v>
      </c>
      <c r="B34" s="19" t="s">
        <v>71</v>
      </c>
      <c r="C34" s="18" t="s">
        <v>72</v>
      </c>
      <c r="D34" s="20" t="s">
        <v>4</v>
      </c>
      <c r="E34" s="21">
        <f t="shared" si="0"/>
        <v>43.77</v>
      </c>
      <c r="F34" s="21">
        <v>19.3</v>
      </c>
      <c r="G34" s="21">
        <v>17.55</v>
      </c>
      <c r="H34" s="21">
        <v>3.86</v>
      </c>
      <c r="I34" s="21">
        <v>0</v>
      </c>
      <c r="J34" s="21">
        <v>0.27</v>
      </c>
      <c r="K34" s="21">
        <v>0.3</v>
      </c>
      <c r="L34" s="21">
        <v>1</v>
      </c>
      <c r="M34" s="21">
        <v>1.49</v>
      </c>
      <c r="N34" s="21">
        <f t="shared" ref="N34:N65" si="2">E34-F34-G34</f>
        <v>6.9200000000000017</v>
      </c>
    </row>
    <row r="35" spans="1:14">
      <c r="A35" s="18" t="s">
        <v>73</v>
      </c>
      <c r="B35" s="19" t="s">
        <v>74</v>
      </c>
      <c r="C35" s="18" t="s">
        <v>75</v>
      </c>
      <c r="D35" s="20" t="s">
        <v>4</v>
      </c>
      <c r="E35" s="21">
        <f t="shared" si="0"/>
        <v>22.020000000000003</v>
      </c>
      <c r="F35" s="21">
        <v>8.5</v>
      </c>
      <c r="G35" s="21">
        <v>8.3000000000000007</v>
      </c>
      <c r="H35" s="21">
        <v>2.5499999999999998</v>
      </c>
      <c r="I35" s="21">
        <v>0</v>
      </c>
      <c r="J35" s="21">
        <v>1.1000000000000001</v>
      </c>
      <c r="K35" s="21">
        <v>0</v>
      </c>
      <c r="L35" s="21">
        <v>0.89</v>
      </c>
      <c r="M35" s="21">
        <v>0.68</v>
      </c>
      <c r="N35" s="21">
        <f t="shared" si="2"/>
        <v>5.2200000000000024</v>
      </c>
    </row>
    <row r="36" spans="1:14">
      <c r="A36" s="18" t="s">
        <v>76</v>
      </c>
      <c r="B36" s="19" t="s">
        <v>76</v>
      </c>
      <c r="C36" s="18" t="s">
        <v>77</v>
      </c>
      <c r="D36" s="20" t="s">
        <v>4</v>
      </c>
      <c r="E36" s="21">
        <f t="shared" si="0"/>
        <v>41.21</v>
      </c>
      <c r="F36" s="21">
        <v>18</v>
      </c>
      <c r="G36" s="21">
        <v>16.420000000000002</v>
      </c>
      <c r="H36" s="21">
        <v>3.68</v>
      </c>
      <c r="I36" s="21">
        <v>0</v>
      </c>
      <c r="J36" s="21">
        <v>1.08</v>
      </c>
      <c r="K36" s="21">
        <v>0</v>
      </c>
      <c r="L36" s="21">
        <v>1</v>
      </c>
      <c r="M36" s="21">
        <v>1.03</v>
      </c>
      <c r="N36" s="21">
        <f t="shared" si="2"/>
        <v>6.7899999999999991</v>
      </c>
    </row>
    <row r="37" spans="1:14">
      <c r="A37" s="39" t="s">
        <v>78</v>
      </c>
      <c r="B37" s="19" t="s">
        <v>79</v>
      </c>
      <c r="C37" s="18" t="s">
        <v>80</v>
      </c>
      <c r="D37" s="20" t="s">
        <v>4</v>
      </c>
      <c r="E37" s="21">
        <f t="shared" si="0"/>
        <v>48.31</v>
      </c>
      <c r="F37" s="21">
        <v>20.34</v>
      </c>
      <c r="G37" s="21">
        <v>14.73</v>
      </c>
      <c r="H37" s="21">
        <v>5.85</v>
      </c>
      <c r="I37" s="21">
        <v>0</v>
      </c>
      <c r="J37" s="21">
        <v>2.0299999999999998</v>
      </c>
      <c r="K37" s="21">
        <v>0</v>
      </c>
      <c r="L37" s="21">
        <v>0.95</v>
      </c>
      <c r="M37" s="21">
        <v>4.41</v>
      </c>
      <c r="N37" s="21">
        <f t="shared" si="2"/>
        <v>13.240000000000002</v>
      </c>
    </row>
    <row r="38" spans="1:14">
      <c r="A38" s="39" t="s">
        <v>81</v>
      </c>
      <c r="B38" s="19" t="s">
        <v>82</v>
      </c>
      <c r="C38" s="18" t="s">
        <v>83</v>
      </c>
      <c r="D38" s="20" t="s">
        <v>4</v>
      </c>
      <c r="E38" s="21">
        <f t="shared" si="0"/>
        <v>25.020000000000003</v>
      </c>
      <c r="F38" s="21">
        <v>10.199999999999999</v>
      </c>
      <c r="G38" s="21">
        <v>9.4</v>
      </c>
      <c r="H38" s="21">
        <v>2</v>
      </c>
      <c r="I38" s="21">
        <v>0</v>
      </c>
      <c r="J38" s="21">
        <v>0.76</v>
      </c>
      <c r="K38" s="21">
        <v>0</v>
      </c>
      <c r="L38" s="21">
        <v>1</v>
      </c>
      <c r="M38" s="21">
        <v>1.66</v>
      </c>
      <c r="N38" s="21">
        <f t="shared" si="2"/>
        <v>5.4200000000000035</v>
      </c>
    </row>
    <row r="39" spans="1:14">
      <c r="A39" s="39" t="s">
        <v>84</v>
      </c>
      <c r="B39" s="19" t="s">
        <v>85</v>
      </c>
      <c r="C39" s="18" t="s">
        <v>86</v>
      </c>
      <c r="D39" s="20" t="s">
        <v>4</v>
      </c>
      <c r="E39" s="21">
        <f t="shared" si="0"/>
        <v>47.25</v>
      </c>
      <c r="F39" s="21">
        <v>19.600000000000001</v>
      </c>
      <c r="G39" s="21">
        <v>21.43</v>
      </c>
      <c r="H39" s="21">
        <f>1.59+3.63</f>
        <v>5.22</v>
      </c>
      <c r="I39" s="21">
        <v>0</v>
      </c>
      <c r="J39" s="21">
        <v>0</v>
      </c>
      <c r="K39" s="21">
        <v>0</v>
      </c>
      <c r="L39" s="21">
        <v>1</v>
      </c>
      <c r="M39" s="21">
        <v>0</v>
      </c>
      <c r="N39" s="21">
        <f t="shared" si="2"/>
        <v>6.2199999999999989</v>
      </c>
    </row>
    <row r="40" spans="1:14">
      <c r="A40" s="39" t="s">
        <v>87</v>
      </c>
      <c r="B40" s="19" t="s">
        <v>88</v>
      </c>
      <c r="C40" s="18" t="s">
        <v>89</v>
      </c>
      <c r="D40" s="20" t="s">
        <v>4</v>
      </c>
      <c r="E40" s="21">
        <f t="shared" si="0"/>
        <v>27.57</v>
      </c>
      <c r="F40" s="21">
        <v>13.24</v>
      </c>
      <c r="G40" s="21">
        <v>7.18</v>
      </c>
      <c r="H40" s="21">
        <v>2.3199999999999998</v>
      </c>
      <c r="I40" s="21">
        <v>0</v>
      </c>
      <c r="J40" s="21">
        <v>1.1200000000000001</v>
      </c>
      <c r="K40" s="21">
        <v>1.81</v>
      </c>
      <c r="L40" s="21">
        <v>0.95</v>
      </c>
      <c r="M40" s="21">
        <v>0.95</v>
      </c>
      <c r="N40" s="21">
        <f t="shared" si="2"/>
        <v>7.15</v>
      </c>
    </row>
    <row r="41" spans="1:14">
      <c r="A41" s="18" t="s">
        <v>90</v>
      </c>
      <c r="B41" s="19" t="s">
        <v>91</v>
      </c>
      <c r="C41" s="18" t="s">
        <v>92</v>
      </c>
      <c r="D41" s="20" t="s">
        <v>4</v>
      </c>
      <c r="E41" s="21">
        <f t="shared" si="0"/>
        <v>20.240000000000002</v>
      </c>
      <c r="F41" s="21">
        <v>10</v>
      </c>
      <c r="G41" s="21">
        <v>5.68</v>
      </c>
      <c r="H41" s="21">
        <v>2.2400000000000002</v>
      </c>
      <c r="I41" s="21">
        <v>0</v>
      </c>
      <c r="J41" s="21">
        <v>0.32</v>
      </c>
      <c r="K41" s="21">
        <v>0</v>
      </c>
      <c r="L41" s="21">
        <v>0.68</v>
      </c>
      <c r="M41" s="21">
        <v>1.32</v>
      </c>
      <c r="N41" s="21">
        <f t="shared" si="2"/>
        <v>4.5600000000000023</v>
      </c>
    </row>
    <row r="42" spans="1:14">
      <c r="A42" s="39" t="s">
        <v>93</v>
      </c>
      <c r="B42" s="19" t="s">
        <v>94</v>
      </c>
      <c r="C42" s="18" t="s">
        <v>95</v>
      </c>
      <c r="D42" s="20" t="s">
        <v>4</v>
      </c>
      <c r="E42" s="21">
        <f t="shared" si="0"/>
        <v>14.430000000000001</v>
      </c>
      <c r="F42" s="21">
        <v>6</v>
      </c>
      <c r="G42" s="21">
        <v>4.37</v>
      </c>
      <c r="H42" s="21">
        <f>1.14+0.93</f>
        <v>2.0699999999999998</v>
      </c>
      <c r="I42" s="21">
        <v>0</v>
      </c>
      <c r="J42" s="21">
        <v>0.27</v>
      </c>
      <c r="K42" s="21">
        <v>0</v>
      </c>
      <c r="L42" s="21">
        <v>0.74</v>
      </c>
      <c r="M42" s="21">
        <v>0.98</v>
      </c>
      <c r="N42" s="21">
        <f t="shared" si="2"/>
        <v>4.0600000000000014</v>
      </c>
    </row>
    <row r="43" spans="1:14">
      <c r="A43" s="39" t="s">
        <v>96</v>
      </c>
      <c r="B43" s="19" t="s">
        <v>97</v>
      </c>
      <c r="C43" s="18" t="s">
        <v>98</v>
      </c>
      <c r="D43" s="20" t="s">
        <v>4</v>
      </c>
      <c r="E43" s="21">
        <f t="shared" si="0"/>
        <v>17.939999999999998</v>
      </c>
      <c r="F43" s="21">
        <v>7.6</v>
      </c>
      <c r="G43" s="21">
        <v>8.2799999999999994</v>
      </c>
      <c r="H43" s="21">
        <v>0.88</v>
      </c>
      <c r="I43" s="21">
        <v>0</v>
      </c>
      <c r="J43" s="21">
        <v>0</v>
      </c>
      <c r="K43" s="21">
        <v>0</v>
      </c>
      <c r="L43" s="21">
        <v>0</v>
      </c>
      <c r="M43" s="21">
        <v>1.18</v>
      </c>
      <c r="N43" s="21">
        <f t="shared" si="2"/>
        <v>2.0599999999999987</v>
      </c>
    </row>
    <row r="44" spans="1:14">
      <c r="A44" s="39" t="s">
        <v>99</v>
      </c>
      <c r="B44" s="19" t="s">
        <v>100</v>
      </c>
      <c r="C44" s="18" t="s">
        <v>101</v>
      </c>
      <c r="D44" s="20" t="s">
        <v>4</v>
      </c>
      <c r="E44" s="21">
        <f t="shared" si="0"/>
        <v>25.22</v>
      </c>
      <c r="F44" s="21">
        <v>7.95</v>
      </c>
      <c r="G44" s="21">
        <v>11.57</v>
      </c>
      <c r="H44" s="21">
        <v>2.2599999999999998</v>
      </c>
      <c r="I44" s="21">
        <v>0</v>
      </c>
      <c r="J44" s="21">
        <v>0.84</v>
      </c>
      <c r="K44" s="21">
        <v>0</v>
      </c>
      <c r="L44" s="21">
        <v>0.27</v>
      </c>
      <c r="M44" s="21">
        <v>2.33</v>
      </c>
      <c r="N44" s="21">
        <f t="shared" si="2"/>
        <v>5.6999999999999993</v>
      </c>
    </row>
    <row r="45" spans="1:14">
      <c r="A45" s="39" t="s">
        <v>102</v>
      </c>
      <c r="B45" s="19" t="s">
        <v>103</v>
      </c>
      <c r="C45" s="18" t="s">
        <v>104</v>
      </c>
      <c r="D45" s="20" t="s">
        <v>4</v>
      </c>
      <c r="E45" s="21">
        <f t="shared" si="0"/>
        <v>28.3</v>
      </c>
      <c r="F45" s="21">
        <v>13.8</v>
      </c>
      <c r="G45" s="21">
        <v>9.1999999999999993</v>
      </c>
      <c r="H45" s="21">
        <v>3</v>
      </c>
      <c r="I45" s="21">
        <v>0</v>
      </c>
      <c r="J45" s="21">
        <v>1.3</v>
      </c>
      <c r="K45" s="21">
        <v>0</v>
      </c>
      <c r="L45" s="21">
        <v>1</v>
      </c>
      <c r="M45" s="21">
        <v>0</v>
      </c>
      <c r="N45" s="21">
        <f t="shared" si="2"/>
        <v>5.3000000000000007</v>
      </c>
    </row>
    <row r="46" spans="1:14">
      <c r="A46" s="39" t="s">
        <v>105</v>
      </c>
      <c r="B46" s="19" t="s">
        <v>105</v>
      </c>
      <c r="C46" s="18" t="s">
        <v>106</v>
      </c>
      <c r="D46" s="20" t="s">
        <v>4</v>
      </c>
      <c r="E46" s="21">
        <f t="shared" si="0"/>
        <v>24.009999999999998</v>
      </c>
      <c r="F46" s="21">
        <v>9.6</v>
      </c>
      <c r="G46" s="21">
        <v>9.68</v>
      </c>
      <c r="H46" s="21">
        <v>2.81</v>
      </c>
      <c r="I46" s="21">
        <v>0</v>
      </c>
      <c r="J46" s="21">
        <v>0.68</v>
      </c>
      <c r="K46" s="21">
        <v>0.24</v>
      </c>
      <c r="L46" s="21">
        <v>1</v>
      </c>
      <c r="M46" s="21">
        <v>0</v>
      </c>
      <c r="N46" s="21">
        <f t="shared" si="2"/>
        <v>4.7299999999999986</v>
      </c>
    </row>
    <row r="47" spans="1:14">
      <c r="A47" s="18" t="s">
        <v>107</v>
      </c>
      <c r="B47" s="19" t="s">
        <v>108</v>
      </c>
      <c r="C47" s="18" t="s">
        <v>109</v>
      </c>
      <c r="D47" s="20" t="s">
        <v>4</v>
      </c>
      <c r="E47" s="21">
        <f t="shared" si="0"/>
        <v>33.39</v>
      </c>
      <c r="F47" s="21">
        <v>13</v>
      </c>
      <c r="G47" s="21">
        <v>12.79</v>
      </c>
      <c r="H47" s="21">
        <v>5.53</v>
      </c>
      <c r="I47" s="21">
        <v>0</v>
      </c>
      <c r="J47" s="21">
        <v>0</v>
      </c>
      <c r="K47" s="21">
        <v>0</v>
      </c>
      <c r="L47" s="21">
        <v>2.0699999999999998</v>
      </c>
      <c r="M47" s="21">
        <v>0</v>
      </c>
      <c r="N47" s="21">
        <f t="shared" si="2"/>
        <v>7.6000000000000014</v>
      </c>
    </row>
    <row r="48" spans="1:14">
      <c r="A48" s="39" t="s">
        <v>110</v>
      </c>
      <c r="B48" s="19" t="s">
        <v>111</v>
      </c>
      <c r="C48" s="18" t="s">
        <v>112</v>
      </c>
      <c r="D48" s="20" t="s">
        <v>4</v>
      </c>
      <c r="E48" s="21">
        <f t="shared" si="0"/>
        <v>19.409999999999997</v>
      </c>
      <c r="F48" s="21">
        <v>8.1</v>
      </c>
      <c r="G48" s="21">
        <v>6.57</v>
      </c>
      <c r="H48" s="21">
        <v>1.1399999999999999</v>
      </c>
      <c r="I48" s="21">
        <v>1.1399999999999999</v>
      </c>
      <c r="J48" s="21">
        <v>0.81</v>
      </c>
      <c r="K48" s="21">
        <v>0</v>
      </c>
      <c r="L48" s="21">
        <v>0.18</v>
      </c>
      <c r="M48" s="21">
        <v>1.47</v>
      </c>
      <c r="N48" s="21">
        <f t="shared" si="2"/>
        <v>4.7399999999999967</v>
      </c>
    </row>
    <row r="49" spans="1:14">
      <c r="A49" s="39" t="s">
        <v>113</v>
      </c>
      <c r="B49" s="19" t="s">
        <v>114</v>
      </c>
      <c r="C49" s="18" t="s">
        <v>115</v>
      </c>
      <c r="D49" s="20" t="s">
        <v>4</v>
      </c>
      <c r="E49" s="21">
        <f t="shared" si="0"/>
        <v>39.070000000000007</v>
      </c>
      <c r="F49" s="21">
        <v>11.92</v>
      </c>
      <c r="G49" s="21">
        <v>24.47</v>
      </c>
      <c r="H49" s="21">
        <v>1.6</v>
      </c>
      <c r="I49" s="21">
        <v>0</v>
      </c>
      <c r="J49" s="21">
        <v>0.34</v>
      </c>
      <c r="K49" s="21">
        <v>0</v>
      </c>
      <c r="L49" s="21">
        <v>0.74</v>
      </c>
      <c r="M49" s="21">
        <v>0</v>
      </c>
      <c r="N49" s="21">
        <f t="shared" si="2"/>
        <v>2.6800000000000068</v>
      </c>
    </row>
    <row r="50" spans="1:14">
      <c r="A50" s="18" t="s">
        <v>116</v>
      </c>
      <c r="B50" s="19" t="s">
        <v>116</v>
      </c>
      <c r="C50" s="18" t="s">
        <v>117</v>
      </c>
      <c r="D50" s="20" t="s">
        <v>4</v>
      </c>
      <c r="E50" s="21">
        <f t="shared" si="0"/>
        <v>24.38</v>
      </c>
      <c r="F50" s="21">
        <v>8.26</v>
      </c>
      <c r="G50" s="21">
        <v>13.1</v>
      </c>
      <c r="H50" s="21">
        <v>1.4</v>
      </c>
      <c r="I50" s="21">
        <v>0</v>
      </c>
      <c r="J50" s="21">
        <v>0.27</v>
      </c>
      <c r="K50" s="21">
        <v>0.14000000000000001</v>
      </c>
      <c r="L50" s="21">
        <v>0.41</v>
      </c>
      <c r="M50" s="21">
        <v>0.8</v>
      </c>
      <c r="N50" s="21">
        <f t="shared" si="2"/>
        <v>3.0199999999999978</v>
      </c>
    </row>
    <row r="51" spans="1:14">
      <c r="A51" s="18" t="s">
        <v>118</v>
      </c>
      <c r="B51" s="19" t="s">
        <v>119</v>
      </c>
      <c r="C51" s="18" t="s">
        <v>120</v>
      </c>
      <c r="D51" s="20" t="s">
        <v>4</v>
      </c>
      <c r="E51" s="21">
        <f t="shared" si="0"/>
        <v>80.220000000000013</v>
      </c>
      <c r="F51" s="21">
        <v>26.6</v>
      </c>
      <c r="G51" s="21">
        <v>38.18</v>
      </c>
      <c r="H51" s="21">
        <v>4.93</v>
      </c>
      <c r="I51" s="21">
        <v>0</v>
      </c>
      <c r="J51" s="21">
        <v>5.81</v>
      </c>
      <c r="K51" s="21">
        <v>2.69</v>
      </c>
      <c r="L51" s="21">
        <v>2.0099999999999998</v>
      </c>
      <c r="M51" s="21">
        <v>0</v>
      </c>
      <c r="N51" s="21">
        <f t="shared" si="2"/>
        <v>15.440000000000012</v>
      </c>
    </row>
    <row r="52" spans="1:14">
      <c r="A52" s="39" t="s">
        <v>121</v>
      </c>
      <c r="B52" s="19" t="s">
        <v>122</v>
      </c>
      <c r="C52" s="18" t="s">
        <v>123</v>
      </c>
      <c r="D52" s="20" t="s">
        <v>4</v>
      </c>
      <c r="E52" s="21">
        <f t="shared" si="0"/>
        <v>21.189999999999998</v>
      </c>
      <c r="F52" s="21">
        <v>7.6</v>
      </c>
      <c r="G52" s="21">
        <v>10.050000000000001</v>
      </c>
      <c r="H52" s="21">
        <v>1.74</v>
      </c>
      <c r="I52" s="21">
        <v>0</v>
      </c>
      <c r="J52" s="21">
        <v>0.57999999999999996</v>
      </c>
      <c r="K52" s="21">
        <v>0</v>
      </c>
      <c r="L52" s="21">
        <v>0.51</v>
      </c>
      <c r="M52" s="21">
        <v>0.71</v>
      </c>
      <c r="N52" s="21">
        <f t="shared" si="2"/>
        <v>3.5399999999999974</v>
      </c>
    </row>
    <row r="53" spans="1:14">
      <c r="A53" s="39" t="s">
        <v>124</v>
      </c>
      <c r="B53" s="19" t="s">
        <v>125</v>
      </c>
      <c r="C53" s="18" t="s">
        <v>126</v>
      </c>
      <c r="D53" s="20" t="s">
        <v>4</v>
      </c>
      <c r="E53" s="21">
        <f t="shared" si="0"/>
        <v>25.36</v>
      </c>
      <c r="F53" s="21">
        <v>8</v>
      </c>
      <c r="G53" s="21">
        <v>10.07</v>
      </c>
      <c r="H53" s="21">
        <v>3.65</v>
      </c>
      <c r="I53" s="21">
        <v>0</v>
      </c>
      <c r="J53" s="21">
        <v>1.48</v>
      </c>
      <c r="K53" s="21">
        <v>0</v>
      </c>
      <c r="L53" s="21">
        <v>0.81</v>
      </c>
      <c r="M53" s="21">
        <v>1.35</v>
      </c>
      <c r="N53" s="21">
        <f t="shared" si="2"/>
        <v>7.2899999999999991</v>
      </c>
    </row>
    <row r="54" spans="1:14">
      <c r="A54" s="39" t="s">
        <v>127</v>
      </c>
      <c r="B54" s="19" t="s">
        <v>128</v>
      </c>
      <c r="C54" s="18" t="s">
        <v>129</v>
      </c>
      <c r="D54" s="20" t="s">
        <v>4</v>
      </c>
      <c r="E54" s="21">
        <f t="shared" si="0"/>
        <v>136.51000000000002</v>
      </c>
      <c r="F54" s="21">
        <v>76.2</v>
      </c>
      <c r="G54" s="29">
        <v>21.84</v>
      </c>
      <c r="H54" s="21">
        <v>7.34</v>
      </c>
      <c r="I54" s="21">
        <v>19.38</v>
      </c>
      <c r="J54" s="21">
        <v>0</v>
      </c>
      <c r="K54" s="21">
        <v>6.38</v>
      </c>
      <c r="L54" s="21">
        <v>5.37</v>
      </c>
      <c r="M54" s="21">
        <v>0</v>
      </c>
      <c r="N54" s="21">
        <f t="shared" si="2"/>
        <v>38.470000000000013</v>
      </c>
    </row>
    <row r="55" spans="1:14">
      <c r="A55" s="39" t="s">
        <v>130</v>
      </c>
      <c r="B55" s="19" t="s">
        <v>131</v>
      </c>
      <c r="C55" s="18" t="s">
        <v>132</v>
      </c>
      <c r="D55" s="20" t="s">
        <v>4</v>
      </c>
      <c r="E55" s="21">
        <f t="shared" si="0"/>
        <v>50.77000000000001</v>
      </c>
      <c r="F55" s="21">
        <v>20.6</v>
      </c>
      <c r="G55" s="21">
        <v>24.3</v>
      </c>
      <c r="H55" s="21">
        <v>1.95</v>
      </c>
      <c r="I55" s="21">
        <v>0</v>
      </c>
      <c r="J55" s="21">
        <v>0.54</v>
      </c>
      <c r="K55" s="21">
        <v>2</v>
      </c>
      <c r="L55" s="21">
        <v>1.38</v>
      </c>
      <c r="M55" s="21">
        <v>0</v>
      </c>
      <c r="N55" s="21">
        <f t="shared" si="2"/>
        <v>5.8700000000000081</v>
      </c>
    </row>
    <row r="56" spans="1:14">
      <c r="A56" s="39" t="s">
        <v>133</v>
      </c>
      <c r="B56" s="19" t="s">
        <v>134</v>
      </c>
      <c r="C56" s="18" t="s">
        <v>135</v>
      </c>
      <c r="D56" s="20" t="s">
        <v>4</v>
      </c>
      <c r="E56" s="21">
        <f t="shared" si="0"/>
        <v>28.330000000000002</v>
      </c>
      <c r="F56" s="21">
        <v>11.39</v>
      </c>
      <c r="G56" s="21">
        <v>11.86</v>
      </c>
      <c r="H56" s="21">
        <v>2.3199999999999998</v>
      </c>
      <c r="I56" s="21">
        <v>0</v>
      </c>
      <c r="J56" s="21">
        <v>1.1499999999999999</v>
      </c>
      <c r="K56" s="21">
        <v>0</v>
      </c>
      <c r="L56" s="21">
        <v>0.6</v>
      </c>
      <c r="M56" s="21">
        <v>1.01</v>
      </c>
      <c r="N56" s="21">
        <f t="shared" si="2"/>
        <v>5.0800000000000018</v>
      </c>
    </row>
    <row r="57" spans="1:14">
      <c r="A57" s="39" t="s">
        <v>136</v>
      </c>
      <c r="B57" s="19" t="s">
        <v>137</v>
      </c>
      <c r="C57" s="18" t="s">
        <v>138</v>
      </c>
      <c r="D57" s="20" t="s">
        <v>4</v>
      </c>
      <c r="E57" s="21">
        <f t="shared" si="0"/>
        <v>48.120000000000005</v>
      </c>
      <c r="F57" s="21">
        <v>18.93</v>
      </c>
      <c r="G57" s="21">
        <v>21.46</v>
      </c>
      <c r="H57" s="21">
        <v>4.7</v>
      </c>
      <c r="I57" s="21">
        <v>0</v>
      </c>
      <c r="J57" s="21">
        <v>0.81</v>
      </c>
      <c r="K57" s="21">
        <v>0</v>
      </c>
      <c r="L57" s="21">
        <v>1</v>
      </c>
      <c r="M57" s="21">
        <v>1.22</v>
      </c>
      <c r="N57" s="21">
        <f t="shared" si="2"/>
        <v>7.730000000000004</v>
      </c>
    </row>
    <row r="58" spans="1:14">
      <c r="A58" s="39" t="s">
        <v>139</v>
      </c>
      <c r="B58" s="19" t="s">
        <v>140</v>
      </c>
      <c r="C58" s="18" t="s">
        <v>141</v>
      </c>
      <c r="D58" s="20" t="s">
        <v>4</v>
      </c>
      <c r="E58" s="21">
        <f t="shared" si="0"/>
        <v>54.389999999999993</v>
      </c>
      <c r="F58" s="21">
        <v>19</v>
      </c>
      <c r="G58" s="21">
        <v>27.3</v>
      </c>
      <c r="H58" s="21">
        <v>2.04</v>
      </c>
      <c r="I58" s="21">
        <v>0</v>
      </c>
      <c r="J58" s="21">
        <v>2.09</v>
      </c>
      <c r="K58" s="21">
        <v>0</v>
      </c>
      <c r="L58" s="21">
        <v>1</v>
      </c>
      <c r="M58" s="21">
        <v>2.96</v>
      </c>
      <c r="N58" s="21">
        <f t="shared" si="2"/>
        <v>8.0899999999999928</v>
      </c>
    </row>
    <row r="59" spans="1:14">
      <c r="A59" s="39" t="s">
        <v>142</v>
      </c>
      <c r="B59" s="19" t="s">
        <v>143</v>
      </c>
      <c r="C59" s="18" t="s">
        <v>144</v>
      </c>
      <c r="D59" s="20" t="s">
        <v>4</v>
      </c>
      <c r="E59" s="21">
        <f t="shared" si="0"/>
        <v>19.88</v>
      </c>
      <c r="F59" s="21">
        <v>8.6</v>
      </c>
      <c r="G59" s="21">
        <v>6.66</v>
      </c>
      <c r="H59" s="21">
        <v>2.15</v>
      </c>
      <c r="I59" s="21">
        <v>0</v>
      </c>
      <c r="J59" s="21">
        <v>0</v>
      </c>
      <c r="K59" s="21">
        <v>0</v>
      </c>
      <c r="L59" s="21">
        <v>1.43</v>
      </c>
      <c r="M59" s="21">
        <v>1.04</v>
      </c>
      <c r="N59" s="21">
        <f t="shared" si="2"/>
        <v>4.6199999999999992</v>
      </c>
    </row>
    <row r="60" spans="1:14">
      <c r="A60" s="18" t="s">
        <v>145</v>
      </c>
      <c r="B60" s="19" t="s">
        <v>146</v>
      </c>
      <c r="C60" s="18" t="s">
        <v>147</v>
      </c>
      <c r="D60" s="20" t="s">
        <v>4</v>
      </c>
      <c r="E60" s="21">
        <f t="shared" si="0"/>
        <v>254.75</v>
      </c>
      <c r="F60" s="21">
        <v>129.09</v>
      </c>
      <c r="G60" s="21">
        <v>42.36</v>
      </c>
      <c r="H60" s="21">
        <v>51.03</v>
      </c>
      <c r="I60" s="21">
        <v>0</v>
      </c>
      <c r="J60" s="21">
        <v>9.18</v>
      </c>
      <c r="K60" s="21">
        <v>13.74</v>
      </c>
      <c r="L60" s="21">
        <v>9.35</v>
      </c>
      <c r="M60" s="21">
        <v>0</v>
      </c>
      <c r="N60" s="21">
        <f t="shared" si="2"/>
        <v>83.3</v>
      </c>
    </row>
    <row r="61" spans="1:14">
      <c r="A61" s="39" t="s">
        <v>148</v>
      </c>
      <c r="B61" s="19" t="s">
        <v>149</v>
      </c>
      <c r="C61" s="3" t="s">
        <v>150</v>
      </c>
      <c r="D61" s="20" t="s">
        <v>4</v>
      </c>
      <c r="E61" s="21">
        <f t="shared" si="0"/>
        <v>31.69</v>
      </c>
      <c r="F61" s="21">
        <v>15.2</v>
      </c>
      <c r="G61" s="21">
        <v>10.96</v>
      </c>
      <c r="H61" s="21">
        <v>1.79</v>
      </c>
      <c r="I61" s="21">
        <v>0</v>
      </c>
      <c r="J61" s="21">
        <v>1.08</v>
      </c>
      <c r="K61" s="21">
        <v>0</v>
      </c>
      <c r="L61" s="21">
        <v>0.94</v>
      </c>
      <c r="M61" s="21">
        <v>1.72</v>
      </c>
      <c r="N61" s="21">
        <f t="shared" si="2"/>
        <v>5.5300000000000011</v>
      </c>
    </row>
    <row r="62" spans="1:14">
      <c r="A62" s="39" t="s">
        <v>151</v>
      </c>
      <c r="B62" s="19" t="s">
        <v>151</v>
      </c>
      <c r="C62" s="18" t="s">
        <v>152</v>
      </c>
      <c r="D62" s="20" t="s">
        <v>4</v>
      </c>
      <c r="E62" s="21">
        <f t="shared" si="0"/>
        <v>48.42</v>
      </c>
      <c r="F62" s="21">
        <v>21.26</v>
      </c>
      <c r="G62" s="21">
        <v>19.03</v>
      </c>
      <c r="H62" s="21">
        <v>4.9400000000000004</v>
      </c>
      <c r="I62" s="21">
        <v>0</v>
      </c>
      <c r="J62" s="21">
        <v>2.19</v>
      </c>
      <c r="K62" s="21">
        <v>0</v>
      </c>
      <c r="L62" s="21">
        <v>1</v>
      </c>
      <c r="M62" s="21">
        <v>0</v>
      </c>
      <c r="N62" s="21">
        <f t="shared" si="2"/>
        <v>8.129999999999999</v>
      </c>
    </row>
    <row r="63" spans="1:14">
      <c r="A63" s="18" t="s">
        <v>153</v>
      </c>
      <c r="B63" s="19" t="s">
        <v>154</v>
      </c>
      <c r="C63" s="18" t="s">
        <v>155</v>
      </c>
      <c r="D63" s="20" t="s">
        <v>4</v>
      </c>
      <c r="E63" s="21">
        <f t="shared" si="0"/>
        <v>52.65</v>
      </c>
      <c r="F63" s="21">
        <v>31</v>
      </c>
      <c r="G63" s="21">
        <v>13.93</v>
      </c>
      <c r="H63" s="21">
        <v>3.28</v>
      </c>
      <c r="I63" s="21">
        <v>0</v>
      </c>
      <c r="J63" s="21">
        <v>1.62</v>
      </c>
      <c r="K63" s="21">
        <v>0</v>
      </c>
      <c r="L63" s="21">
        <v>1</v>
      </c>
      <c r="M63" s="21">
        <v>1.82</v>
      </c>
      <c r="N63" s="21">
        <f t="shared" si="2"/>
        <v>7.7199999999999989</v>
      </c>
    </row>
    <row r="64" spans="1:14">
      <c r="A64" s="18" t="s">
        <v>156</v>
      </c>
      <c r="B64" s="19" t="s">
        <v>157</v>
      </c>
      <c r="C64" s="18" t="s">
        <v>158</v>
      </c>
      <c r="D64" s="20" t="s">
        <v>4</v>
      </c>
      <c r="E64" s="21">
        <f t="shared" si="0"/>
        <v>31.689999999999998</v>
      </c>
      <c r="F64" s="21">
        <v>8</v>
      </c>
      <c r="G64" s="21">
        <v>16.05</v>
      </c>
      <c r="H64" s="21">
        <v>2.5</v>
      </c>
      <c r="I64" s="21">
        <v>0</v>
      </c>
      <c r="J64" s="21">
        <v>1.55</v>
      </c>
      <c r="K64" s="21">
        <v>0.95</v>
      </c>
      <c r="L64" s="21">
        <v>0.81</v>
      </c>
      <c r="M64" s="21">
        <v>1.83</v>
      </c>
      <c r="N64" s="21">
        <f t="shared" si="2"/>
        <v>7.639999999999997</v>
      </c>
    </row>
    <row r="65" spans="1:14">
      <c r="A65" s="39" t="s">
        <v>159</v>
      </c>
      <c r="B65" s="19" t="s">
        <v>159</v>
      </c>
      <c r="C65" s="18" t="s">
        <v>160</v>
      </c>
      <c r="D65" s="20" t="s">
        <v>4</v>
      </c>
      <c r="E65" s="21">
        <f t="shared" si="0"/>
        <v>51.4</v>
      </c>
      <c r="F65" s="21">
        <v>17.940000000000001</v>
      </c>
      <c r="G65" s="21">
        <v>24.73</v>
      </c>
      <c r="H65" s="21">
        <v>3.01</v>
      </c>
      <c r="I65" s="21">
        <v>0</v>
      </c>
      <c r="J65" s="21">
        <v>1.92</v>
      </c>
      <c r="K65" s="21">
        <v>0</v>
      </c>
      <c r="L65" s="21">
        <v>1</v>
      </c>
      <c r="M65" s="21">
        <v>2.8</v>
      </c>
      <c r="N65" s="21">
        <f t="shared" si="2"/>
        <v>8.7299999999999933</v>
      </c>
    </row>
    <row r="66" spans="1:14">
      <c r="A66" s="39"/>
      <c r="B66" s="19"/>
      <c r="C66" s="18"/>
      <c r="D66" s="20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>
      <c r="A67" s="39" t="s">
        <v>169</v>
      </c>
      <c r="B67" s="19" t="s">
        <v>170</v>
      </c>
      <c r="C67" s="18" t="s">
        <v>171</v>
      </c>
      <c r="D67" s="20" t="s">
        <v>3</v>
      </c>
      <c r="E67" s="21">
        <f t="shared" ref="E67:E101" si="3">SUM(F67:M67)</f>
        <v>44.24</v>
      </c>
      <c r="F67" s="21">
        <v>19.3</v>
      </c>
      <c r="G67" s="21">
        <v>14.65</v>
      </c>
      <c r="H67" s="21">
        <f>2.14+3.66</f>
        <v>5.8000000000000007</v>
      </c>
      <c r="I67" s="21">
        <v>0</v>
      </c>
      <c r="J67" s="21">
        <v>0.27</v>
      </c>
      <c r="K67" s="21">
        <v>0</v>
      </c>
      <c r="L67" s="21">
        <v>1.54</v>
      </c>
      <c r="M67" s="21">
        <v>2.68</v>
      </c>
      <c r="N67" s="21">
        <f t="shared" ref="N67:N101" si="4">E67-F67-G67</f>
        <v>10.290000000000001</v>
      </c>
    </row>
    <row r="68" spans="1:14">
      <c r="A68" s="39" t="s">
        <v>172</v>
      </c>
      <c r="B68" s="19" t="s">
        <v>172</v>
      </c>
      <c r="C68" s="18" t="s">
        <v>173</v>
      </c>
      <c r="D68" s="20" t="s">
        <v>3</v>
      </c>
      <c r="E68" s="21">
        <f t="shared" si="3"/>
        <v>186.04999999999998</v>
      </c>
      <c r="F68" s="21">
        <v>36.6</v>
      </c>
      <c r="G68" s="21">
        <v>119.1</v>
      </c>
      <c r="H68" s="21">
        <v>13.31</v>
      </c>
      <c r="I68" s="21">
        <v>0</v>
      </c>
      <c r="J68" s="21">
        <v>0</v>
      </c>
      <c r="K68" s="21">
        <v>5.0999999999999996</v>
      </c>
      <c r="L68" s="21">
        <v>5.77</v>
      </c>
      <c r="M68" s="21">
        <v>6.17</v>
      </c>
      <c r="N68" s="21">
        <f t="shared" si="4"/>
        <v>30.349999999999994</v>
      </c>
    </row>
    <row r="69" spans="1:14">
      <c r="A69" s="18" t="s">
        <v>174</v>
      </c>
      <c r="B69" s="19" t="s">
        <v>174</v>
      </c>
      <c r="C69" s="18" t="s">
        <v>175</v>
      </c>
      <c r="D69" s="20" t="s">
        <v>3</v>
      </c>
      <c r="E69" s="21">
        <f t="shared" si="3"/>
        <v>125.58000000000001</v>
      </c>
      <c r="F69" s="21">
        <v>35.71</v>
      </c>
      <c r="G69" s="21">
        <v>70.91</v>
      </c>
      <c r="H69" s="21">
        <v>2.97</v>
      </c>
      <c r="I69" s="21">
        <v>6.5</v>
      </c>
      <c r="J69" s="21">
        <v>2.98</v>
      </c>
      <c r="K69" s="21">
        <v>3.7</v>
      </c>
      <c r="L69" s="21">
        <v>2</v>
      </c>
      <c r="M69" s="21">
        <v>0.81</v>
      </c>
      <c r="N69" s="21">
        <f t="shared" si="4"/>
        <v>18.960000000000008</v>
      </c>
    </row>
    <row r="70" spans="1:14">
      <c r="A70" s="18" t="s">
        <v>176</v>
      </c>
      <c r="B70" s="19" t="s">
        <v>177</v>
      </c>
      <c r="C70" s="18" t="s">
        <v>178</v>
      </c>
      <c r="D70" s="20" t="s">
        <v>3</v>
      </c>
      <c r="E70" s="21">
        <f t="shared" si="3"/>
        <v>69.92</v>
      </c>
      <c r="F70" s="21">
        <v>31.42</v>
      </c>
      <c r="G70" s="21">
        <v>25.03</v>
      </c>
      <c r="H70" s="21">
        <v>7.28</v>
      </c>
      <c r="I70" s="21">
        <v>0</v>
      </c>
      <c r="J70" s="21">
        <v>2.57</v>
      </c>
      <c r="K70" s="21">
        <v>0</v>
      </c>
      <c r="L70" s="21">
        <v>2.08</v>
      </c>
      <c r="M70" s="21">
        <v>1.54</v>
      </c>
      <c r="N70" s="21">
        <f t="shared" si="4"/>
        <v>13.469999999999999</v>
      </c>
    </row>
    <row r="71" spans="1:14">
      <c r="A71" s="18" t="s">
        <v>179</v>
      </c>
      <c r="B71" s="19" t="s">
        <v>180</v>
      </c>
      <c r="C71" s="18" t="s">
        <v>181</v>
      </c>
      <c r="D71" s="20" t="s">
        <v>3</v>
      </c>
      <c r="E71" s="21">
        <f t="shared" si="3"/>
        <v>147.35999999999999</v>
      </c>
      <c r="F71" s="21">
        <v>28.99</v>
      </c>
      <c r="G71" s="21">
        <v>98.2</v>
      </c>
      <c r="H71" s="21">
        <v>6.85</v>
      </c>
      <c r="I71" s="21">
        <v>6.25</v>
      </c>
      <c r="J71" s="21">
        <v>0</v>
      </c>
      <c r="K71" s="21">
        <v>3.12</v>
      </c>
      <c r="L71" s="21">
        <v>3</v>
      </c>
      <c r="M71" s="21">
        <v>0.95</v>
      </c>
      <c r="N71" s="21">
        <f t="shared" si="4"/>
        <v>20.169999999999987</v>
      </c>
    </row>
    <row r="72" spans="1:14">
      <c r="A72" s="39" t="s">
        <v>182</v>
      </c>
      <c r="B72" s="19" t="s">
        <v>183</v>
      </c>
      <c r="C72" s="18" t="s">
        <v>184</v>
      </c>
      <c r="D72" s="20" t="s">
        <v>3</v>
      </c>
      <c r="E72" s="21">
        <f t="shared" si="3"/>
        <v>31.049999999999997</v>
      </c>
      <c r="F72" s="21">
        <v>14.36</v>
      </c>
      <c r="G72" s="21">
        <v>10.4</v>
      </c>
      <c r="H72" s="21">
        <v>2.04</v>
      </c>
      <c r="I72" s="21">
        <v>0</v>
      </c>
      <c r="J72" s="21">
        <v>1.08</v>
      </c>
      <c r="K72" s="21">
        <v>0.41</v>
      </c>
      <c r="L72" s="21">
        <v>1</v>
      </c>
      <c r="M72" s="21">
        <v>1.76</v>
      </c>
      <c r="N72" s="21">
        <f t="shared" si="4"/>
        <v>6.2899999999999974</v>
      </c>
    </row>
    <row r="73" spans="1:14">
      <c r="A73" s="39" t="s">
        <v>185</v>
      </c>
      <c r="B73" s="19" t="s">
        <v>185</v>
      </c>
      <c r="C73" s="18" t="s">
        <v>186</v>
      </c>
      <c r="D73" s="20" t="s">
        <v>3</v>
      </c>
      <c r="E73" s="21">
        <f t="shared" si="3"/>
        <v>58.260000000000005</v>
      </c>
      <c r="F73" s="21">
        <v>25</v>
      </c>
      <c r="G73" s="21">
        <v>15.07</v>
      </c>
      <c r="H73" s="21">
        <v>9.85</v>
      </c>
      <c r="I73" s="21">
        <v>0</v>
      </c>
      <c r="J73" s="21">
        <v>2.7</v>
      </c>
      <c r="K73" s="21">
        <v>1.21</v>
      </c>
      <c r="L73" s="21">
        <v>1</v>
      </c>
      <c r="M73" s="21">
        <v>3.43</v>
      </c>
      <c r="N73" s="21">
        <f t="shared" si="4"/>
        <v>18.190000000000005</v>
      </c>
    </row>
    <row r="74" spans="1:14">
      <c r="A74" s="39" t="s">
        <v>187</v>
      </c>
      <c r="B74" s="19" t="s">
        <v>188</v>
      </c>
      <c r="C74" s="18" t="s">
        <v>189</v>
      </c>
      <c r="D74" s="20" t="s">
        <v>3</v>
      </c>
      <c r="E74" s="21">
        <f t="shared" si="3"/>
        <v>6.6000000000000005</v>
      </c>
      <c r="F74" s="21">
        <v>2.6</v>
      </c>
      <c r="G74" s="21">
        <v>1.78</v>
      </c>
      <c r="H74" s="21">
        <v>0</v>
      </c>
      <c r="I74" s="21">
        <v>1</v>
      </c>
      <c r="J74" s="21">
        <v>0.27</v>
      </c>
      <c r="K74" s="21">
        <v>0.33</v>
      </c>
      <c r="L74" s="21">
        <v>0</v>
      </c>
      <c r="M74" s="21">
        <v>0.62</v>
      </c>
      <c r="N74" s="21">
        <f t="shared" si="4"/>
        <v>2.2199999999999998</v>
      </c>
    </row>
    <row r="75" spans="1:14">
      <c r="A75" s="39" t="s">
        <v>190</v>
      </c>
      <c r="B75" s="19" t="s">
        <v>191</v>
      </c>
      <c r="C75" s="18" t="s">
        <v>192</v>
      </c>
      <c r="D75" s="20" t="s">
        <v>3</v>
      </c>
      <c r="E75" s="21">
        <f t="shared" si="3"/>
        <v>48.510000000000005</v>
      </c>
      <c r="F75" s="21">
        <v>22.6</v>
      </c>
      <c r="G75" s="21">
        <v>17.940000000000001</v>
      </c>
      <c r="H75" s="21">
        <v>4.47</v>
      </c>
      <c r="I75" s="21">
        <v>0</v>
      </c>
      <c r="J75" s="21">
        <v>0</v>
      </c>
      <c r="K75" s="21">
        <v>0</v>
      </c>
      <c r="L75" s="21">
        <v>1</v>
      </c>
      <c r="M75" s="21">
        <v>2.5</v>
      </c>
      <c r="N75" s="21">
        <f t="shared" si="4"/>
        <v>7.9700000000000024</v>
      </c>
    </row>
    <row r="76" spans="1:14">
      <c r="A76" s="39" t="s">
        <v>193</v>
      </c>
      <c r="B76" s="19" t="s">
        <v>194</v>
      </c>
      <c r="C76" s="18" t="s">
        <v>195</v>
      </c>
      <c r="D76" s="20" t="s">
        <v>3</v>
      </c>
      <c r="E76" s="21">
        <f t="shared" si="3"/>
        <v>49.77</v>
      </c>
      <c r="F76" s="21">
        <v>17.16</v>
      </c>
      <c r="G76" s="21">
        <v>22.66</v>
      </c>
      <c r="H76" s="21">
        <v>3.13</v>
      </c>
      <c r="I76" s="21">
        <v>0</v>
      </c>
      <c r="J76" s="21">
        <v>2.57</v>
      </c>
      <c r="K76" s="21">
        <v>1.89</v>
      </c>
      <c r="L76" s="21">
        <v>1</v>
      </c>
      <c r="M76" s="21">
        <v>1.36</v>
      </c>
      <c r="N76" s="21">
        <f t="shared" si="4"/>
        <v>9.9499999999999993</v>
      </c>
    </row>
    <row r="77" spans="1:14">
      <c r="A77" s="39" t="s">
        <v>196</v>
      </c>
      <c r="B77" s="19" t="s">
        <v>197</v>
      </c>
      <c r="C77" s="18" t="s">
        <v>198</v>
      </c>
      <c r="D77" s="20" t="s">
        <v>3</v>
      </c>
      <c r="E77" s="21">
        <f t="shared" si="3"/>
        <v>37.749999999999993</v>
      </c>
      <c r="F77" s="21">
        <v>16.8</v>
      </c>
      <c r="G77" s="21">
        <v>12.45</v>
      </c>
      <c r="H77" s="21">
        <v>4.93</v>
      </c>
      <c r="I77" s="21">
        <v>0</v>
      </c>
      <c r="J77" s="21">
        <v>0.66</v>
      </c>
      <c r="K77" s="21">
        <v>0</v>
      </c>
      <c r="L77" s="21">
        <v>1</v>
      </c>
      <c r="M77" s="21">
        <v>1.91</v>
      </c>
      <c r="N77" s="21">
        <f t="shared" si="4"/>
        <v>8.4999999999999929</v>
      </c>
    </row>
    <row r="78" spans="1:14">
      <c r="A78" s="39" t="s">
        <v>199</v>
      </c>
      <c r="B78" s="19" t="s">
        <v>200</v>
      </c>
      <c r="C78" s="18" t="s">
        <v>201</v>
      </c>
      <c r="D78" s="20" t="s">
        <v>3</v>
      </c>
      <c r="E78" s="21">
        <f t="shared" si="3"/>
        <v>51.15</v>
      </c>
      <c r="F78" s="21">
        <v>20.98</v>
      </c>
      <c r="G78" s="21">
        <v>24.04</v>
      </c>
      <c r="H78" s="21">
        <v>2.89</v>
      </c>
      <c r="I78" s="21">
        <v>0</v>
      </c>
      <c r="J78" s="21">
        <v>0.88</v>
      </c>
      <c r="K78" s="21">
        <v>0</v>
      </c>
      <c r="L78" s="21">
        <v>1</v>
      </c>
      <c r="M78" s="21">
        <v>1.36</v>
      </c>
      <c r="N78" s="21">
        <f t="shared" si="4"/>
        <v>6.129999999999999</v>
      </c>
    </row>
    <row r="79" spans="1:14">
      <c r="A79" s="39" t="s">
        <v>202</v>
      </c>
      <c r="B79" s="19" t="s">
        <v>202</v>
      </c>
      <c r="C79" s="18" t="s">
        <v>203</v>
      </c>
      <c r="D79" s="20" t="s">
        <v>3</v>
      </c>
      <c r="E79" s="21">
        <f t="shared" si="3"/>
        <v>49.12</v>
      </c>
      <c r="F79" s="21">
        <v>21.89</v>
      </c>
      <c r="G79" s="21">
        <v>18.14</v>
      </c>
      <c r="H79" s="21">
        <v>3.22</v>
      </c>
      <c r="I79" s="21">
        <v>0</v>
      </c>
      <c r="J79" s="21">
        <v>2.57</v>
      </c>
      <c r="K79" s="21">
        <v>0</v>
      </c>
      <c r="L79" s="21">
        <v>1</v>
      </c>
      <c r="M79" s="21">
        <v>2.2999999999999998</v>
      </c>
      <c r="N79" s="21">
        <f t="shared" si="4"/>
        <v>9.0899999999999963</v>
      </c>
    </row>
    <row r="80" spans="1:14">
      <c r="A80" s="18" t="s">
        <v>204</v>
      </c>
      <c r="B80" s="19" t="s">
        <v>204</v>
      </c>
      <c r="C80" s="18" t="s">
        <v>205</v>
      </c>
      <c r="D80" s="20" t="s">
        <v>3</v>
      </c>
      <c r="E80" s="21">
        <f t="shared" si="3"/>
        <v>34.740000000000009</v>
      </c>
      <c r="F80" s="21">
        <v>16.28</v>
      </c>
      <c r="G80" s="21">
        <v>12.53</v>
      </c>
      <c r="H80" s="21">
        <v>2.66</v>
      </c>
      <c r="I80" s="21">
        <v>0</v>
      </c>
      <c r="J80" s="21">
        <v>0</v>
      </c>
      <c r="K80" s="21">
        <v>0</v>
      </c>
      <c r="L80" s="21">
        <v>0.68</v>
      </c>
      <c r="M80" s="21">
        <v>2.59</v>
      </c>
      <c r="N80" s="21">
        <f t="shared" si="4"/>
        <v>5.9300000000000086</v>
      </c>
    </row>
    <row r="81" spans="1:14">
      <c r="A81" s="39" t="s">
        <v>206</v>
      </c>
      <c r="B81" s="19" t="s">
        <v>206</v>
      </c>
      <c r="C81" s="18" t="s">
        <v>207</v>
      </c>
      <c r="D81" s="20" t="s">
        <v>3</v>
      </c>
      <c r="E81" s="21">
        <f t="shared" si="3"/>
        <v>23.189999999999998</v>
      </c>
      <c r="F81" s="21">
        <v>9.1999999999999993</v>
      </c>
      <c r="G81" s="21">
        <v>10.85</v>
      </c>
      <c r="H81" s="21">
        <v>0</v>
      </c>
      <c r="I81" s="21">
        <v>0</v>
      </c>
      <c r="J81" s="21">
        <v>0.64</v>
      </c>
      <c r="K81" s="21">
        <v>0</v>
      </c>
      <c r="L81" s="21">
        <v>1</v>
      </c>
      <c r="M81" s="21">
        <v>1.5</v>
      </c>
      <c r="N81" s="21">
        <f t="shared" si="4"/>
        <v>3.1399999999999988</v>
      </c>
    </row>
    <row r="82" spans="1:14">
      <c r="A82" s="18" t="s">
        <v>208</v>
      </c>
      <c r="B82" s="19" t="s">
        <v>209</v>
      </c>
      <c r="C82" s="18" t="s">
        <v>210</v>
      </c>
      <c r="D82" s="20" t="s">
        <v>3</v>
      </c>
      <c r="E82" s="21">
        <f t="shared" si="3"/>
        <v>9.41</v>
      </c>
      <c r="F82" s="21">
        <v>2</v>
      </c>
      <c r="G82" s="21">
        <v>6.41</v>
      </c>
      <c r="H82" s="21">
        <v>1</v>
      </c>
      <c r="I82" s="21"/>
      <c r="J82" s="21"/>
      <c r="K82" s="21"/>
      <c r="L82" s="21"/>
      <c r="M82" s="21"/>
      <c r="N82" s="21">
        <f t="shared" si="4"/>
        <v>1</v>
      </c>
    </row>
    <row r="83" spans="1:14">
      <c r="A83" s="39" t="s">
        <v>211</v>
      </c>
      <c r="B83" s="19" t="s">
        <v>211</v>
      </c>
      <c r="C83" s="18" t="s">
        <v>212</v>
      </c>
      <c r="D83" s="20" t="s">
        <v>3</v>
      </c>
      <c r="E83" s="21">
        <f t="shared" si="3"/>
        <v>49.29</v>
      </c>
      <c r="F83" s="21">
        <v>24.5</v>
      </c>
      <c r="G83" s="21">
        <v>17.190000000000001</v>
      </c>
      <c r="H83" s="21">
        <v>2.36</v>
      </c>
      <c r="I83" s="21">
        <v>0</v>
      </c>
      <c r="J83" s="21">
        <v>0</v>
      </c>
      <c r="K83" s="21">
        <v>0</v>
      </c>
      <c r="L83" s="21">
        <v>1.81</v>
      </c>
      <c r="M83" s="21">
        <v>3.43</v>
      </c>
      <c r="N83" s="21">
        <f t="shared" si="4"/>
        <v>7.5999999999999979</v>
      </c>
    </row>
    <row r="84" spans="1:14">
      <c r="A84" s="39" t="s">
        <v>213</v>
      </c>
      <c r="B84" s="19" t="s">
        <v>214</v>
      </c>
      <c r="C84" s="18" t="s">
        <v>215</v>
      </c>
      <c r="D84" s="20" t="s">
        <v>3</v>
      </c>
      <c r="E84" s="21">
        <f t="shared" si="3"/>
        <v>14.464300000000001</v>
      </c>
      <c r="F84" s="21">
        <v>6.7</v>
      </c>
      <c r="G84" s="21">
        <v>4.38</v>
      </c>
      <c r="H84" s="21">
        <v>1.88</v>
      </c>
      <c r="I84" s="21">
        <v>0</v>
      </c>
      <c r="J84" s="21">
        <v>0</v>
      </c>
      <c r="K84" s="21">
        <v>0</v>
      </c>
      <c r="L84" s="21">
        <v>0.82430000000000003</v>
      </c>
      <c r="M84" s="21">
        <v>0.68</v>
      </c>
      <c r="N84" s="21">
        <f t="shared" si="4"/>
        <v>3.3843000000000014</v>
      </c>
    </row>
    <row r="85" spans="1:14">
      <c r="A85" s="39" t="s">
        <v>216</v>
      </c>
      <c r="B85" s="19" t="s">
        <v>217</v>
      </c>
      <c r="C85" s="18" t="s">
        <v>218</v>
      </c>
      <c r="D85" s="20" t="s">
        <v>3</v>
      </c>
      <c r="E85" s="21">
        <f t="shared" si="3"/>
        <v>8.67</v>
      </c>
      <c r="F85" s="21">
        <v>3</v>
      </c>
      <c r="G85" s="21">
        <v>3.78</v>
      </c>
      <c r="H85" s="21">
        <v>1.89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f t="shared" si="4"/>
        <v>1.8900000000000001</v>
      </c>
    </row>
    <row r="86" spans="1:14">
      <c r="A86" s="39" t="s">
        <v>219</v>
      </c>
      <c r="B86" s="19" t="s">
        <v>220</v>
      </c>
      <c r="C86" s="18" t="s">
        <v>221</v>
      </c>
      <c r="D86" s="20" t="s">
        <v>3</v>
      </c>
      <c r="E86" s="21">
        <f t="shared" si="3"/>
        <v>5.98</v>
      </c>
      <c r="F86" s="21">
        <v>2.48</v>
      </c>
      <c r="G86" s="21">
        <v>3</v>
      </c>
      <c r="H86" s="21">
        <v>0.5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f t="shared" si="4"/>
        <v>0.50000000000000044</v>
      </c>
    </row>
    <row r="87" spans="1:14">
      <c r="A87" s="18" t="s">
        <v>222</v>
      </c>
      <c r="B87" s="19" t="s">
        <v>223</v>
      </c>
      <c r="C87" s="18" t="s">
        <v>224</v>
      </c>
      <c r="D87" s="20" t="s">
        <v>3</v>
      </c>
      <c r="E87" s="21">
        <f t="shared" si="3"/>
        <v>6.8400000000000007</v>
      </c>
      <c r="F87" s="21">
        <v>3.6</v>
      </c>
      <c r="G87" s="21">
        <v>1.87</v>
      </c>
      <c r="H87" s="21">
        <v>1.01</v>
      </c>
      <c r="I87" s="21">
        <v>0</v>
      </c>
      <c r="J87" s="21">
        <v>0.16</v>
      </c>
      <c r="K87" s="21">
        <v>0</v>
      </c>
      <c r="L87" s="21">
        <v>0</v>
      </c>
      <c r="M87" s="21">
        <v>0.2</v>
      </c>
      <c r="N87" s="21">
        <f t="shared" si="4"/>
        <v>1.3700000000000006</v>
      </c>
    </row>
    <row r="88" spans="1:14">
      <c r="A88" s="18" t="s">
        <v>225</v>
      </c>
      <c r="B88" s="19" t="s">
        <v>226</v>
      </c>
      <c r="C88" s="18" t="s">
        <v>227</v>
      </c>
      <c r="D88" s="20" t="s">
        <v>3</v>
      </c>
      <c r="E88" s="21">
        <f t="shared" si="3"/>
        <v>4.38</v>
      </c>
      <c r="F88" s="21">
        <v>2.2400000000000002</v>
      </c>
      <c r="G88" s="21">
        <v>1.4</v>
      </c>
      <c r="H88" s="21">
        <v>0.28000000000000003</v>
      </c>
      <c r="I88" s="21">
        <v>0</v>
      </c>
      <c r="J88" s="21">
        <v>0.17</v>
      </c>
      <c r="K88" s="21">
        <v>0</v>
      </c>
      <c r="L88" s="21">
        <v>0</v>
      </c>
      <c r="M88" s="21">
        <v>0.28999999999999998</v>
      </c>
      <c r="N88" s="21">
        <f t="shared" si="4"/>
        <v>0.73999999999999977</v>
      </c>
    </row>
    <row r="89" spans="1:14">
      <c r="A89" s="18" t="s">
        <v>228</v>
      </c>
      <c r="B89" s="19" t="s">
        <v>229</v>
      </c>
      <c r="C89" s="18" t="s">
        <v>230</v>
      </c>
      <c r="D89" s="20" t="s">
        <v>3</v>
      </c>
      <c r="E89" s="21">
        <f t="shared" si="3"/>
        <v>29.48</v>
      </c>
      <c r="F89" s="21">
        <v>6.77</v>
      </c>
      <c r="G89" s="21">
        <v>16.34</v>
      </c>
      <c r="H89" s="21">
        <v>2.81</v>
      </c>
      <c r="I89" s="21">
        <v>0</v>
      </c>
      <c r="J89" s="21">
        <v>0.67</v>
      </c>
      <c r="K89" s="21">
        <v>0.3</v>
      </c>
      <c r="L89" s="21">
        <v>1</v>
      </c>
      <c r="M89" s="21">
        <v>1.59</v>
      </c>
      <c r="N89" s="21">
        <f t="shared" si="4"/>
        <v>6.370000000000001</v>
      </c>
    </row>
    <row r="90" spans="1:14">
      <c r="A90" s="39" t="s">
        <v>231</v>
      </c>
      <c r="B90" s="19" t="s">
        <v>232</v>
      </c>
      <c r="C90" s="3" t="s">
        <v>233</v>
      </c>
      <c r="D90" s="20" t="s">
        <v>3</v>
      </c>
      <c r="E90" s="21">
        <f t="shared" si="3"/>
        <v>78.279999999999987</v>
      </c>
      <c r="F90" s="21">
        <v>38.4</v>
      </c>
      <c r="G90" s="21">
        <v>25.7</v>
      </c>
      <c r="H90" s="21">
        <v>6.46</v>
      </c>
      <c r="I90" s="21">
        <v>0</v>
      </c>
      <c r="J90" s="21">
        <v>3.16</v>
      </c>
      <c r="K90" s="21">
        <v>0</v>
      </c>
      <c r="L90" s="21">
        <v>1.68</v>
      </c>
      <c r="M90" s="21">
        <v>2.88</v>
      </c>
      <c r="N90" s="21">
        <f t="shared" si="4"/>
        <v>14.179999999999989</v>
      </c>
    </row>
    <row r="91" spans="1:14">
      <c r="A91" s="39" t="s">
        <v>234</v>
      </c>
      <c r="B91" s="19" t="s">
        <v>234</v>
      </c>
      <c r="C91" s="18" t="s">
        <v>235</v>
      </c>
      <c r="D91" s="20" t="s">
        <v>3</v>
      </c>
      <c r="E91" s="21">
        <f t="shared" si="3"/>
        <v>115.85999999999999</v>
      </c>
      <c r="F91" s="21">
        <v>41.82</v>
      </c>
      <c r="G91" s="21">
        <v>44.28</v>
      </c>
      <c r="H91" s="21">
        <v>5.28</v>
      </c>
      <c r="I91" s="21">
        <v>0</v>
      </c>
      <c r="J91" s="21">
        <v>3.99</v>
      </c>
      <c r="K91" s="21">
        <v>11.42</v>
      </c>
      <c r="L91" s="21">
        <v>2.89</v>
      </c>
      <c r="M91" s="21">
        <v>6.18</v>
      </c>
      <c r="N91" s="21">
        <f t="shared" si="4"/>
        <v>29.759999999999991</v>
      </c>
    </row>
    <row r="92" spans="1:14">
      <c r="A92" s="18" t="s">
        <v>236</v>
      </c>
      <c r="B92" s="19" t="s">
        <v>237</v>
      </c>
      <c r="C92" s="18" t="s">
        <v>238</v>
      </c>
      <c r="D92" s="20" t="s">
        <v>3</v>
      </c>
      <c r="E92" s="21">
        <f t="shared" si="3"/>
        <v>29.429999999999996</v>
      </c>
      <c r="F92" s="21">
        <v>12.04</v>
      </c>
      <c r="G92" s="21">
        <v>13.79</v>
      </c>
      <c r="H92" s="21">
        <v>2.04</v>
      </c>
      <c r="I92" s="21">
        <v>0</v>
      </c>
      <c r="J92" s="21">
        <v>0</v>
      </c>
      <c r="K92" s="21">
        <v>0</v>
      </c>
      <c r="L92" s="21">
        <v>1.56</v>
      </c>
      <c r="M92" s="21">
        <v>0</v>
      </c>
      <c r="N92" s="21">
        <f t="shared" si="4"/>
        <v>3.5999999999999979</v>
      </c>
    </row>
    <row r="93" spans="1:14">
      <c r="A93" s="18" t="s">
        <v>239</v>
      </c>
      <c r="B93" s="19" t="s">
        <v>239</v>
      </c>
      <c r="C93" s="18" t="s">
        <v>240</v>
      </c>
      <c r="D93" s="20" t="s">
        <v>3</v>
      </c>
      <c r="E93" s="21">
        <f t="shared" si="3"/>
        <v>6.6000000000000005</v>
      </c>
      <c r="F93" s="21">
        <v>2</v>
      </c>
      <c r="G93" s="21">
        <v>3.65</v>
      </c>
      <c r="H93" s="21">
        <v>0.28999999999999998</v>
      </c>
      <c r="I93" s="21">
        <v>0</v>
      </c>
      <c r="J93" s="21">
        <v>0.23</v>
      </c>
      <c r="K93" s="21">
        <v>0</v>
      </c>
      <c r="L93" s="21">
        <v>0</v>
      </c>
      <c r="M93" s="21">
        <v>0.43</v>
      </c>
      <c r="N93" s="21">
        <f t="shared" si="4"/>
        <v>0.95000000000000062</v>
      </c>
    </row>
    <row r="94" spans="1:14">
      <c r="A94" s="18" t="s">
        <v>241</v>
      </c>
      <c r="B94" s="19" t="s">
        <v>242</v>
      </c>
      <c r="C94" s="18" t="s">
        <v>243</v>
      </c>
      <c r="D94" s="20" t="s">
        <v>3</v>
      </c>
      <c r="E94" s="21">
        <f t="shared" si="3"/>
        <v>5.86</v>
      </c>
      <c r="F94" s="21">
        <v>2.2599999999999998</v>
      </c>
      <c r="G94" s="21">
        <v>2.86</v>
      </c>
      <c r="H94" s="21">
        <v>0.28000000000000003</v>
      </c>
      <c r="I94" s="21">
        <v>0</v>
      </c>
      <c r="J94" s="21">
        <v>0.23</v>
      </c>
      <c r="K94" s="21">
        <v>0</v>
      </c>
      <c r="L94" s="21">
        <v>0</v>
      </c>
      <c r="M94" s="21">
        <v>0.23</v>
      </c>
      <c r="N94" s="21">
        <f t="shared" si="4"/>
        <v>0.74000000000000066</v>
      </c>
    </row>
    <row r="95" spans="1:14">
      <c r="A95" s="39" t="s">
        <v>244</v>
      </c>
      <c r="B95" s="19" t="s">
        <v>245</v>
      </c>
      <c r="C95" s="18" t="s">
        <v>246</v>
      </c>
      <c r="D95" s="20" t="s">
        <v>3</v>
      </c>
      <c r="E95" s="21">
        <f t="shared" si="3"/>
        <v>46.330000000000005</v>
      </c>
      <c r="F95" s="21">
        <v>17.239999999999998</v>
      </c>
      <c r="G95" s="21">
        <v>18.34</v>
      </c>
      <c r="H95" s="21">
        <v>3.84</v>
      </c>
      <c r="I95" s="21">
        <v>0</v>
      </c>
      <c r="J95" s="21">
        <v>2.74</v>
      </c>
      <c r="K95" s="21">
        <v>0</v>
      </c>
      <c r="L95" s="21">
        <v>1.47</v>
      </c>
      <c r="M95" s="21">
        <v>2.7</v>
      </c>
      <c r="N95" s="21">
        <f t="shared" si="4"/>
        <v>10.750000000000007</v>
      </c>
    </row>
    <row r="96" spans="1:14">
      <c r="A96" s="18" t="s">
        <v>247</v>
      </c>
      <c r="B96" s="19" t="s">
        <v>248</v>
      </c>
      <c r="C96" s="18" t="s">
        <v>247</v>
      </c>
      <c r="D96" s="20" t="s">
        <v>3</v>
      </c>
      <c r="E96" s="21">
        <f t="shared" si="3"/>
        <v>51.300000000000004</v>
      </c>
      <c r="F96" s="21">
        <v>24.12</v>
      </c>
      <c r="G96" s="21">
        <v>14.22</v>
      </c>
      <c r="H96" s="21">
        <v>5.67</v>
      </c>
      <c r="I96" s="21">
        <v>0</v>
      </c>
      <c r="J96" s="21">
        <v>2.59</v>
      </c>
      <c r="K96" s="21">
        <v>2.62</v>
      </c>
      <c r="L96" s="21">
        <v>1</v>
      </c>
      <c r="M96" s="21">
        <v>1.08</v>
      </c>
      <c r="N96" s="21">
        <f t="shared" si="4"/>
        <v>12.960000000000003</v>
      </c>
    </row>
    <row r="97" spans="1:14">
      <c r="A97" s="18" t="s">
        <v>249</v>
      </c>
      <c r="B97" s="19" t="s">
        <v>250</v>
      </c>
      <c r="C97" s="18" t="s">
        <v>251</v>
      </c>
      <c r="D97" s="20" t="s">
        <v>3</v>
      </c>
      <c r="E97" s="21">
        <f t="shared" si="3"/>
        <v>6.22</v>
      </c>
      <c r="F97" s="21">
        <v>2.98</v>
      </c>
      <c r="G97" s="21">
        <v>2.35</v>
      </c>
      <c r="H97" s="21">
        <v>0.5</v>
      </c>
      <c r="I97" s="21">
        <v>0</v>
      </c>
      <c r="J97" s="21">
        <v>0</v>
      </c>
      <c r="K97" s="21">
        <v>0</v>
      </c>
      <c r="L97" s="21">
        <v>0</v>
      </c>
      <c r="M97" s="21">
        <v>0.39</v>
      </c>
      <c r="N97" s="21">
        <f t="shared" si="4"/>
        <v>0.88999999999999968</v>
      </c>
    </row>
    <row r="98" spans="1:14">
      <c r="A98" s="18" t="s">
        <v>252</v>
      </c>
      <c r="B98" s="19" t="s">
        <v>253</v>
      </c>
      <c r="C98" s="18" t="s">
        <v>254</v>
      </c>
      <c r="D98" s="20" t="s">
        <v>3</v>
      </c>
      <c r="E98" s="21">
        <f t="shared" si="3"/>
        <v>42.20000000000001</v>
      </c>
      <c r="F98" s="21">
        <v>18.100000000000001</v>
      </c>
      <c r="G98" s="21">
        <v>15.36</v>
      </c>
      <c r="H98" s="21">
        <v>4.82</v>
      </c>
      <c r="I98" s="21">
        <v>0</v>
      </c>
      <c r="J98" s="21">
        <v>0.81</v>
      </c>
      <c r="K98" s="21">
        <v>0</v>
      </c>
      <c r="L98" s="21">
        <v>1.84</v>
      </c>
      <c r="M98" s="21">
        <v>1.27</v>
      </c>
      <c r="N98" s="21">
        <f t="shared" si="4"/>
        <v>8.7400000000000091</v>
      </c>
    </row>
    <row r="99" spans="1:14">
      <c r="A99" s="18" t="s">
        <v>255</v>
      </c>
      <c r="B99" s="19" t="s">
        <v>255</v>
      </c>
      <c r="C99" s="18" t="s">
        <v>256</v>
      </c>
      <c r="D99" s="20" t="s">
        <v>3</v>
      </c>
      <c r="E99" s="21">
        <f t="shared" si="3"/>
        <v>43.220000000000006</v>
      </c>
      <c r="F99" s="21">
        <v>15.9</v>
      </c>
      <c r="G99" s="21">
        <v>18.760000000000002</v>
      </c>
      <c r="H99" s="21">
        <v>6.02</v>
      </c>
      <c r="I99" s="21">
        <v>0</v>
      </c>
      <c r="J99" s="21">
        <v>0</v>
      </c>
      <c r="K99" s="21">
        <v>0</v>
      </c>
      <c r="L99" s="21">
        <v>1</v>
      </c>
      <c r="M99" s="21">
        <v>1.54</v>
      </c>
      <c r="N99" s="21">
        <f t="shared" si="4"/>
        <v>8.5600000000000058</v>
      </c>
    </row>
    <row r="100" spans="1:14">
      <c r="A100" s="18" t="s">
        <v>257</v>
      </c>
      <c r="B100" s="19" t="s">
        <v>257</v>
      </c>
      <c r="C100" s="18" t="s">
        <v>258</v>
      </c>
      <c r="D100" s="20" t="s">
        <v>3</v>
      </c>
      <c r="E100" s="21">
        <f t="shared" si="3"/>
        <v>65.45</v>
      </c>
      <c r="F100" s="21">
        <v>27.5</v>
      </c>
      <c r="G100" s="21">
        <v>28.78</v>
      </c>
      <c r="H100" s="21">
        <v>3.99</v>
      </c>
      <c r="I100" s="21">
        <v>0</v>
      </c>
      <c r="J100" s="21">
        <v>2.0299999999999998</v>
      </c>
      <c r="K100" s="21">
        <v>1.93</v>
      </c>
      <c r="L100" s="21">
        <v>1.22</v>
      </c>
      <c r="M100" s="21">
        <v>0</v>
      </c>
      <c r="N100" s="21">
        <f t="shared" si="4"/>
        <v>9.1700000000000017</v>
      </c>
    </row>
    <row r="101" spans="1:14">
      <c r="A101" s="18" t="s">
        <v>259</v>
      </c>
      <c r="B101" s="19" t="s">
        <v>260</v>
      </c>
      <c r="C101" s="18" t="s">
        <v>261</v>
      </c>
      <c r="D101" s="20" t="s">
        <v>3</v>
      </c>
      <c r="E101" s="21">
        <f t="shared" si="3"/>
        <v>33.85</v>
      </c>
      <c r="F101" s="21">
        <v>6.5</v>
      </c>
      <c r="G101" s="21">
        <v>22.32</v>
      </c>
      <c r="H101" s="21">
        <v>2.29</v>
      </c>
      <c r="I101" s="21">
        <v>0</v>
      </c>
      <c r="J101" s="21">
        <v>0</v>
      </c>
      <c r="K101" s="21">
        <v>0</v>
      </c>
      <c r="L101" s="21">
        <v>0.89</v>
      </c>
      <c r="M101" s="21">
        <v>1.85</v>
      </c>
      <c r="N101" s="21">
        <f t="shared" si="4"/>
        <v>5.0300000000000011</v>
      </c>
    </row>
    <row r="102" spans="1:14">
      <c r="A102" s="18" t="s">
        <v>275</v>
      </c>
      <c r="B102" s="19"/>
      <c r="C102" s="18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 s="1" customFormat="1" ht="11.5">
      <c r="A103" s="2"/>
      <c r="B103" s="2"/>
      <c r="C103" s="2"/>
      <c r="D103" s="34" t="s">
        <v>5</v>
      </c>
      <c r="E103" s="35">
        <f t="shared" ref="E103:N103" si="5">SUM(E24:E102)</f>
        <v>3415.3223000000016</v>
      </c>
      <c r="F103" s="35">
        <f t="shared" si="5"/>
        <v>1364.2500000000002</v>
      </c>
      <c r="G103" s="35">
        <f t="shared" si="5"/>
        <v>1377.87</v>
      </c>
      <c r="H103" s="35">
        <f>SUM(H24:H102)</f>
        <v>293.94999999999993</v>
      </c>
      <c r="I103" s="35">
        <f t="shared" si="5"/>
        <v>35.92</v>
      </c>
      <c r="J103" s="35">
        <f t="shared" si="5"/>
        <v>81.279999999999987</v>
      </c>
      <c r="K103" s="35">
        <f t="shared" si="5"/>
        <v>62.449999999999989</v>
      </c>
      <c r="L103" s="35">
        <f t="shared" si="5"/>
        <v>90.234300000000005</v>
      </c>
      <c r="M103" s="35">
        <f t="shared" si="5"/>
        <v>109.36800000000005</v>
      </c>
      <c r="N103" s="35">
        <f t="shared" si="5"/>
        <v>673.20230000000049</v>
      </c>
    </row>
  </sheetData>
  <sheetProtection algorithmName="SHA-512" hashValue="dYA6H4Dqve0r1PEKU0dXIfr7KkFdnuhoaEBIEkNWKxAvhVSLNz/+AV8OAi0/heLuH0rekvdvHo8cCyJceSVUog==" saltValue="iF/7FIO1vyJZZy1AvkDc+g==" spinCount="100000" sheet="1" objects="1" scenarios="1"/>
  <autoFilter ref="A23:N103" xr:uid="{00000000-0009-0000-0000-000004000000}"/>
  <conditionalFormatting sqref="C24:C101">
    <cfRule type="duplicateValues" dxfId="5" priority="3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10D9-B519-485C-8C25-0FAEEFB79A5D}">
  <sheetPr codeName="Sheet3"/>
  <dimension ref="A1:AA179"/>
  <sheetViews>
    <sheetView showGridLines="0" zoomScaleNormal="100" workbookViewId="0">
      <pane ySplit="23" topLeftCell="A24" activePane="bottomLeft" state="frozen"/>
      <selection activeCell="A19" sqref="A19"/>
      <selection pane="bottomLeft" activeCell="A24" sqref="A24"/>
    </sheetView>
  </sheetViews>
  <sheetFormatPr defaultColWidth="8.84375" defaultRowHeight="15.5"/>
  <cols>
    <col min="1" max="1" width="29.07421875" style="3" bestFit="1" customWidth="1"/>
    <col min="2" max="2" width="18.53515625" style="2" hidden="1" customWidth="1"/>
    <col min="3" max="3" width="16.07421875" style="2" hidden="1" customWidth="1"/>
    <col min="4" max="4" width="10.4609375" style="4" hidden="1" customWidth="1"/>
    <col min="5" max="6" width="10.4609375" style="4" customWidth="1"/>
    <col min="7" max="8" width="8.84375" style="5" customWidth="1"/>
    <col min="9" max="9" width="9.53515625" style="5" customWidth="1"/>
    <col min="10" max="10" width="8.84375" style="5"/>
    <col min="11" max="11" width="10.07421875" style="5" customWidth="1"/>
    <col min="12" max="13" width="8.84375" style="5" customWidth="1"/>
    <col min="14" max="14" width="9.4609375" style="5" customWidth="1"/>
    <col min="15" max="15" width="10.84375" style="5" customWidth="1"/>
    <col min="16" max="16" width="8.84375" style="5" customWidth="1"/>
    <col min="17" max="17" width="1.53515625" customWidth="1"/>
    <col min="18" max="19" width="0" style="5" hidden="1" customWidth="1"/>
    <col min="20" max="20" width="9.53515625" style="5" hidden="1" customWidth="1"/>
    <col min="21" max="21" width="0" style="5" hidden="1" customWidth="1"/>
    <col min="22" max="22" width="10.07421875" style="5" hidden="1" customWidth="1"/>
    <col min="23" max="24" width="0" style="5" hidden="1" customWidth="1"/>
    <col min="25" max="25" width="9.4609375" style="5" hidden="1" customWidth="1"/>
    <col min="26" max="26" width="10.84375" style="5" hidden="1" customWidth="1"/>
    <col min="27" max="27" width="0" style="5" hidden="1" customWidth="1"/>
    <col min="28" max="16384" width="8.84375" style="3"/>
  </cols>
  <sheetData>
    <row r="1" spans="1:1">
      <c r="A1" s="1" t="s">
        <v>0</v>
      </c>
    </row>
    <row r="2" spans="1:1">
      <c r="A2" s="1" t="s">
        <v>276</v>
      </c>
    </row>
    <row r="3" spans="1:1" hidden="1"/>
    <row r="4" spans="1:1" hidden="1">
      <c r="A4" s="1" t="s">
        <v>2</v>
      </c>
    </row>
    <row r="5" spans="1:1" hidden="1">
      <c r="A5" s="1"/>
    </row>
    <row r="6" spans="1:1" hidden="1">
      <c r="A6" s="1"/>
    </row>
    <row r="7" spans="1:1" hidden="1">
      <c r="A7" s="1"/>
    </row>
    <row r="8" spans="1:1" hidden="1">
      <c r="A8" s="1"/>
    </row>
    <row r="9" spans="1:1" hidden="1">
      <c r="A9" s="1"/>
    </row>
    <row r="10" spans="1:1" hidden="1">
      <c r="A10" s="1"/>
    </row>
    <row r="11" spans="1:1" hidden="1">
      <c r="A11" s="1"/>
    </row>
    <row r="12" spans="1:1" hidden="1">
      <c r="A12" s="1"/>
    </row>
    <row r="13" spans="1:1" hidden="1">
      <c r="A13" s="1"/>
    </row>
    <row r="14" spans="1:1" hidden="1">
      <c r="A14" s="1"/>
    </row>
    <row r="15" spans="1:1" hidden="1">
      <c r="A15" s="1"/>
    </row>
    <row r="16" spans="1:1" hidden="1">
      <c r="A16" s="1"/>
    </row>
    <row r="17" spans="1:27" hidden="1">
      <c r="A17" s="1"/>
    </row>
    <row r="18" spans="1:27" hidden="1">
      <c r="A18" s="1"/>
    </row>
    <row r="19" spans="1:27">
      <c r="A19" s="1"/>
    </row>
    <row r="20" spans="1:27" ht="17.5">
      <c r="A20" s="38" t="s">
        <v>277</v>
      </c>
      <c r="G20" s="2">
        <f>COUNT(H23:H99)-1</f>
        <v>69</v>
      </c>
      <c r="H20" s="2"/>
      <c r="I20" s="2"/>
      <c r="J20" s="2"/>
      <c r="K20" s="2"/>
      <c r="L20" s="2"/>
      <c r="M20" s="2"/>
      <c r="N20" s="2"/>
      <c r="O20" s="2"/>
      <c r="P20" s="2"/>
      <c r="R20" s="2">
        <f>COUNT(S23:S99)-1</f>
        <v>69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2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5"/>
      <c r="G22" s="2"/>
      <c r="H22" s="77"/>
      <c r="I22" s="78"/>
      <c r="J22" s="78"/>
      <c r="K22" s="78"/>
      <c r="L22" s="78"/>
      <c r="M22" s="78"/>
      <c r="N22" s="78"/>
      <c r="O22" s="79"/>
      <c r="P22" s="2"/>
      <c r="R22" s="76" t="s">
        <v>278</v>
      </c>
      <c r="S22" s="76"/>
      <c r="T22" s="76"/>
      <c r="U22" s="76"/>
      <c r="V22" s="76"/>
      <c r="W22" s="76"/>
      <c r="X22" s="76"/>
      <c r="Y22" s="76"/>
      <c r="Z22" s="76"/>
      <c r="AA22" s="76"/>
    </row>
    <row r="23" spans="1:27" s="16" customFormat="1" ht="34.5">
      <c r="A23" s="8" t="s">
        <v>279</v>
      </c>
      <c r="B23" s="8" t="s">
        <v>7</v>
      </c>
      <c r="C23" s="8" t="s">
        <v>7</v>
      </c>
      <c r="D23" s="9" t="s">
        <v>8</v>
      </c>
      <c r="E23" s="9" t="s">
        <v>280</v>
      </c>
      <c r="F23" s="9" t="s">
        <v>281</v>
      </c>
      <c r="G23" s="10" t="s">
        <v>282</v>
      </c>
      <c r="H23" s="11" t="s">
        <v>283</v>
      </c>
      <c r="I23" s="12" t="s">
        <v>284</v>
      </c>
      <c r="J23" s="13" t="s">
        <v>285</v>
      </c>
      <c r="K23" s="14" t="s">
        <v>13</v>
      </c>
      <c r="L23" s="14" t="s">
        <v>14</v>
      </c>
      <c r="M23" s="14" t="s">
        <v>15</v>
      </c>
      <c r="N23" s="14" t="s">
        <v>16</v>
      </c>
      <c r="O23" s="14" t="s">
        <v>17</v>
      </c>
      <c r="P23" s="15" t="s">
        <v>286</v>
      </c>
      <c r="R23" s="10" t="s">
        <v>282</v>
      </c>
      <c r="S23" s="11" t="s">
        <v>283</v>
      </c>
      <c r="T23" s="12" t="s">
        <v>284</v>
      </c>
      <c r="U23" s="13" t="s">
        <v>285</v>
      </c>
      <c r="V23" s="14" t="s">
        <v>13</v>
      </c>
      <c r="W23" s="14" t="s">
        <v>14</v>
      </c>
      <c r="X23" s="14" t="s">
        <v>15</v>
      </c>
      <c r="Y23" s="14" t="s">
        <v>16</v>
      </c>
      <c r="Z23" s="14" t="s">
        <v>17</v>
      </c>
      <c r="AA23" s="15" t="s">
        <v>286</v>
      </c>
    </row>
    <row r="24" spans="1:27">
      <c r="A24" s="18" t="s">
        <v>42</v>
      </c>
      <c r="B24" s="19" t="s">
        <v>43</v>
      </c>
      <c r="C24" s="18" t="s">
        <v>44</v>
      </c>
      <c r="D24" s="20" t="s">
        <v>4</v>
      </c>
      <c r="E24" s="40" t="s">
        <v>287</v>
      </c>
      <c r="F24" s="40" t="s">
        <v>287</v>
      </c>
      <c r="G24" s="21">
        <f t="shared" ref="G24:G65" si="0">SUM(H24:O24)</f>
        <v>30.674599999999998</v>
      </c>
      <c r="H24" s="21">
        <v>14.6</v>
      </c>
      <c r="I24" s="21">
        <v>11.35</v>
      </c>
      <c r="J24" s="21">
        <v>0</v>
      </c>
      <c r="K24" s="21">
        <v>1.65</v>
      </c>
      <c r="L24" s="21">
        <v>0</v>
      </c>
      <c r="M24" s="21">
        <v>0.34</v>
      </c>
      <c r="N24" s="21">
        <v>0.91</v>
      </c>
      <c r="O24" s="21">
        <v>1.8246</v>
      </c>
      <c r="P24" s="21">
        <f>G24-H24-I24</f>
        <v>4.724599999999997</v>
      </c>
      <c r="R24" s="21">
        <f t="shared" ref="R24:R65" si="1">SUM(S24:Z24)</f>
        <v>30.979999999999997</v>
      </c>
      <c r="S24" s="21">
        <v>14.6</v>
      </c>
      <c r="T24" s="21">
        <v>11.35</v>
      </c>
      <c r="U24" s="21">
        <v>0</v>
      </c>
      <c r="V24" s="21">
        <v>1.65</v>
      </c>
      <c r="W24" s="21">
        <v>0</v>
      </c>
      <c r="X24" s="21">
        <v>0.34</v>
      </c>
      <c r="Y24" s="21">
        <v>0.91</v>
      </c>
      <c r="Z24" s="21">
        <v>2.13</v>
      </c>
      <c r="AA24" s="21">
        <f>R24-S24-T24</f>
        <v>5.0299999999999958</v>
      </c>
    </row>
    <row r="25" spans="1:27">
      <c r="A25" s="18" t="s">
        <v>45</v>
      </c>
      <c r="B25" s="19" t="s">
        <v>46</v>
      </c>
      <c r="C25" s="18" t="s">
        <v>47</v>
      </c>
      <c r="D25" s="20" t="s">
        <v>4</v>
      </c>
      <c r="E25" s="40" t="s">
        <v>287</v>
      </c>
      <c r="F25" s="20"/>
      <c r="G25" s="21">
        <f t="shared" si="0"/>
        <v>0</v>
      </c>
      <c r="H25" s="21" t="s">
        <v>288</v>
      </c>
      <c r="I25" s="21"/>
      <c r="J25" s="21"/>
      <c r="K25" s="21"/>
      <c r="L25" s="21"/>
      <c r="M25" s="21"/>
      <c r="N25" s="21"/>
      <c r="O25" s="21"/>
      <c r="P25" s="21" t="s">
        <v>274</v>
      </c>
      <c r="R25" s="21">
        <f t="shared" si="1"/>
        <v>0</v>
      </c>
      <c r="S25" s="21" t="s">
        <v>288</v>
      </c>
      <c r="T25" s="21"/>
      <c r="U25" s="21"/>
      <c r="V25" s="21"/>
      <c r="W25" s="21"/>
      <c r="X25" s="21"/>
      <c r="Y25" s="21"/>
      <c r="Z25" s="21"/>
      <c r="AA25" s="21" t="s">
        <v>274</v>
      </c>
    </row>
    <row r="26" spans="1:27">
      <c r="A26" s="18" t="s">
        <v>48</v>
      </c>
      <c r="B26" s="19" t="s">
        <v>49</v>
      </c>
      <c r="C26" s="18" t="s">
        <v>50</v>
      </c>
      <c r="D26" s="20" t="s">
        <v>4</v>
      </c>
      <c r="E26" s="40" t="s">
        <v>287</v>
      </c>
      <c r="F26" s="40" t="s">
        <v>287</v>
      </c>
      <c r="G26" s="21">
        <f t="shared" si="0"/>
        <v>25.0322</v>
      </c>
      <c r="H26" s="21">
        <v>10.1</v>
      </c>
      <c r="I26" s="21">
        <v>10.74</v>
      </c>
      <c r="J26" s="21">
        <v>2.3041</v>
      </c>
      <c r="K26" s="21">
        <v>0</v>
      </c>
      <c r="L26" s="21">
        <v>0.22</v>
      </c>
      <c r="M26" s="21">
        <v>0.38</v>
      </c>
      <c r="N26" s="21">
        <v>0.68</v>
      </c>
      <c r="O26" s="21">
        <v>0.60809999999999997</v>
      </c>
      <c r="P26" s="21">
        <f t="shared" ref="P26:P32" si="2">G26-H26-I26</f>
        <v>4.1921999999999997</v>
      </c>
      <c r="R26" s="21">
        <f t="shared" si="1"/>
        <v>26.179999999999996</v>
      </c>
      <c r="S26" s="21">
        <v>11.1</v>
      </c>
      <c r="T26" s="21">
        <v>10.74</v>
      </c>
      <c r="U26" s="21">
        <v>2.2000000000000002</v>
      </c>
      <c r="V26" s="21">
        <v>0</v>
      </c>
      <c r="W26" s="21">
        <v>0.22</v>
      </c>
      <c r="X26" s="21">
        <v>0.38</v>
      </c>
      <c r="Y26" s="21">
        <v>0.68</v>
      </c>
      <c r="Z26" s="21">
        <v>0.86</v>
      </c>
      <c r="AA26" s="21">
        <f t="shared" ref="AA26:AA32" si="3">R26-S26-T26</f>
        <v>4.3399999999999963</v>
      </c>
    </row>
    <row r="27" spans="1:27">
      <c r="A27" s="18" t="s">
        <v>51</v>
      </c>
      <c r="B27" s="19" t="s">
        <v>52</v>
      </c>
      <c r="C27" s="18" t="s">
        <v>53</v>
      </c>
      <c r="D27" s="20" t="s">
        <v>4</v>
      </c>
      <c r="E27" s="40" t="s">
        <v>287</v>
      </c>
      <c r="F27" s="40" t="s">
        <v>287</v>
      </c>
      <c r="G27" s="21">
        <f t="shared" si="0"/>
        <v>33.147800000000004</v>
      </c>
      <c r="H27" s="21">
        <v>13.13</v>
      </c>
      <c r="I27" s="21">
        <v>15.3078</v>
      </c>
      <c r="J27" s="21">
        <v>2.12</v>
      </c>
      <c r="K27" s="21">
        <v>0</v>
      </c>
      <c r="L27" s="21">
        <v>1.59</v>
      </c>
      <c r="M27" s="21">
        <v>0</v>
      </c>
      <c r="N27" s="21">
        <v>1</v>
      </c>
      <c r="O27" s="21">
        <v>0</v>
      </c>
      <c r="P27" s="21">
        <f t="shared" si="2"/>
        <v>4.7100000000000009</v>
      </c>
      <c r="R27" s="21">
        <f t="shared" si="1"/>
        <v>35.71</v>
      </c>
      <c r="S27" s="21">
        <v>13.13</v>
      </c>
      <c r="T27" s="21">
        <v>16.690000000000001</v>
      </c>
      <c r="U27" s="21">
        <v>2.12</v>
      </c>
      <c r="V27" s="21">
        <v>0</v>
      </c>
      <c r="W27" s="21">
        <v>1.59</v>
      </c>
      <c r="X27" s="21">
        <v>0</v>
      </c>
      <c r="Y27" s="21">
        <v>1</v>
      </c>
      <c r="Z27" s="21">
        <v>1.18</v>
      </c>
      <c r="AA27" s="21">
        <f t="shared" si="3"/>
        <v>5.889999999999997</v>
      </c>
    </row>
    <row r="28" spans="1:27">
      <c r="A28" s="18" t="s">
        <v>54</v>
      </c>
      <c r="B28" s="19" t="s">
        <v>55</v>
      </c>
      <c r="C28" s="18" t="s">
        <v>56</v>
      </c>
      <c r="D28" s="20" t="s">
        <v>4</v>
      </c>
      <c r="E28" s="40" t="s">
        <v>287</v>
      </c>
      <c r="F28" s="40" t="s">
        <v>287</v>
      </c>
      <c r="G28" s="21">
        <f t="shared" si="0"/>
        <v>12.583599999999999</v>
      </c>
      <c r="H28" s="21">
        <v>5.8</v>
      </c>
      <c r="I28" s="21">
        <v>4.3647999999999998</v>
      </c>
      <c r="J28" s="21">
        <v>0.87839999999999996</v>
      </c>
      <c r="K28" s="21">
        <v>0</v>
      </c>
      <c r="L28" s="21">
        <v>0.79720000000000002</v>
      </c>
      <c r="M28" s="21">
        <v>0</v>
      </c>
      <c r="N28" s="21">
        <v>0</v>
      </c>
      <c r="O28" s="21">
        <v>0.74319999999999997</v>
      </c>
      <c r="P28" s="21">
        <f t="shared" si="2"/>
        <v>2.4187999999999992</v>
      </c>
      <c r="R28" s="21">
        <f t="shared" si="1"/>
        <v>12.98</v>
      </c>
      <c r="S28" s="21">
        <v>6.4</v>
      </c>
      <c r="T28" s="21">
        <v>4.05</v>
      </c>
      <c r="U28" s="21">
        <v>0.88</v>
      </c>
      <c r="V28" s="21">
        <v>0</v>
      </c>
      <c r="W28" s="21">
        <v>0.8</v>
      </c>
      <c r="X28" s="21">
        <v>0</v>
      </c>
      <c r="Y28" s="21">
        <v>0</v>
      </c>
      <c r="Z28" s="21">
        <v>0.85</v>
      </c>
      <c r="AA28" s="21">
        <f t="shared" si="3"/>
        <v>2.5300000000000002</v>
      </c>
    </row>
    <row r="29" spans="1:27">
      <c r="A29" s="18" t="s">
        <v>57</v>
      </c>
      <c r="B29" s="19" t="s">
        <v>57</v>
      </c>
      <c r="C29" s="18" t="s">
        <v>58</v>
      </c>
      <c r="D29" s="20" t="s">
        <v>4</v>
      </c>
      <c r="E29" s="40" t="s">
        <v>287</v>
      </c>
      <c r="F29" s="40" t="s">
        <v>287</v>
      </c>
      <c r="G29" s="21">
        <f t="shared" si="0"/>
        <v>32.781100000000002</v>
      </c>
      <c r="H29" s="21">
        <v>15.9</v>
      </c>
      <c r="I29" s="21">
        <v>12.8</v>
      </c>
      <c r="J29" s="21">
        <v>2.8784000000000001</v>
      </c>
      <c r="K29" s="21">
        <v>0</v>
      </c>
      <c r="L29" s="21">
        <v>0</v>
      </c>
      <c r="M29" s="21">
        <v>0</v>
      </c>
      <c r="N29" s="21">
        <v>1.2027000000000001</v>
      </c>
      <c r="O29" s="21">
        <v>0</v>
      </c>
      <c r="P29" s="21">
        <f t="shared" si="2"/>
        <v>4.0811000000000028</v>
      </c>
      <c r="R29" s="21">
        <f t="shared" si="1"/>
        <v>33.970000000000006</v>
      </c>
      <c r="S29" s="21">
        <v>17.600000000000001</v>
      </c>
      <c r="T29" s="21">
        <v>11.8</v>
      </c>
      <c r="U29" s="21">
        <v>3.37</v>
      </c>
      <c r="V29" s="21">
        <v>0</v>
      </c>
      <c r="W29" s="21">
        <v>0</v>
      </c>
      <c r="X29" s="21">
        <v>0</v>
      </c>
      <c r="Y29" s="21">
        <v>1.2</v>
      </c>
      <c r="Z29" s="21">
        <v>0</v>
      </c>
      <c r="AA29" s="21">
        <f t="shared" si="3"/>
        <v>4.5700000000000038</v>
      </c>
    </row>
    <row r="30" spans="1:27">
      <c r="A30" s="18" t="s">
        <v>59</v>
      </c>
      <c r="B30" s="19" t="s">
        <v>59</v>
      </c>
      <c r="C30" s="18" t="s">
        <v>60</v>
      </c>
      <c r="D30" s="20" t="s">
        <v>4</v>
      </c>
      <c r="E30" s="40" t="s">
        <v>287</v>
      </c>
      <c r="F30" s="40" t="s">
        <v>287</v>
      </c>
      <c r="G30" s="21">
        <f t="shared" si="0"/>
        <v>123.66</v>
      </c>
      <c r="H30" s="21">
        <v>63.8</v>
      </c>
      <c r="I30" s="21">
        <v>43.51</v>
      </c>
      <c r="J30" s="21">
        <v>7.16</v>
      </c>
      <c r="K30" s="21">
        <v>0</v>
      </c>
      <c r="L30" s="21">
        <v>0</v>
      </c>
      <c r="M30" s="21">
        <v>0</v>
      </c>
      <c r="N30" s="21">
        <v>2</v>
      </c>
      <c r="O30" s="21">
        <v>7.19</v>
      </c>
      <c r="P30" s="21">
        <f t="shared" si="2"/>
        <v>16.350000000000001</v>
      </c>
      <c r="R30" s="21">
        <f t="shared" si="1"/>
        <v>127.63999999999999</v>
      </c>
      <c r="S30" s="21">
        <v>66.819999999999993</v>
      </c>
      <c r="T30" s="21">
        <v>43.32</v>
      </c>
      <c r="U30" s="21">
        <v>6.89</v>
      </c>
      <c r="V30" s="21">
        <v>0</v>
      </c>
      <c r="W30" s="21">
        <v>0</v>
      </c>
      <c r="X30" s="21">
        <v>0</v>
      </c>
      <c r="Y30" s="21">
        <v>2</v>
      </c>
      <c r="Z30" s="21">
        <v>8.61</v>
      </c>
      <c r="AA30" s="21">
        <f t="shared" si="3"/>
        <v>17.499999999999993</v>
      </c>
    </row>
    <row r="31" spans="1:27">
      <c r="A31" s="18" t="s">
        <v>61</v>
      </c>
      <c r="B31" s="19" t="s">
        <v>62</v>
      </c>
      <c r="C31" s="18" t="s">
        <v>63</v>
      </c>
      <c r="D31" s="20" t="s">
        <v>4</v>
      </c>
      <c r="E31" s="40" t="s">
        <v>287</v>
      </c>
      <c r="F31" s="40" t="s">
        <v>287</v>
      </c>
      <c r="G31" s="21">
        <f t="shared" si="0"/>
        <v>54.359300000000005</v>
      </c>
      <c r="H31" s="21">
        <v>25.22</v>
      </c>
      <c r="I31" s="21">
        <v>18.510000000000002</v>
      </c>
      <c r="J31" s="21">
        <v>3.45</v>
      </c>
      <c r="K31" s="21">
        <v>0</v>
      </c>
      <c r="L31" s="21">
        <v>2.87</v>
      </c>
      <c r="M31" s="21">
        <v>0.77</v>
      </c>
      <c r="N31" s="21">
        <v>1</v>
      </c>
      <c r="O31" s="21">
        <v>2.5392999999999999</v>
      </c>
      <c r="P31" s="21">
        <f t="shared" si="2"/>
        <v>10.629300000000004</v>
      </c>
      <c r="R31" s="21">
        <f t="shared" si="1"/>
        <v>52.080000000000005</v>
      </c>
      <c r="S31" s="21">
        <v>25.22</v>
      </c>
      <c r="T31" s="21">
        <v>18.510000000000002</v>
      </c>
      <c r="U31" s="21">
        <v>3.45</v>
      </c>
      <c r="V31" s="21">
        <v>0</v>
      </c>
      <c r="W31" s="21">
        <v>2.87</v>
      </c>
      <c r="X31" s="21">
        <v>0.77</v>
      </c>
      <c r="Y31" s="21">
        <v>1</v>
      </c>
      <c r="Z31" s="21">
        <v>0.26</v>
      </c>
      <c r="AA31" s="21">
        <f t="shared" si="3"/>
        <v>8.350000000000005</v>
      </c>
    </row>
    <row r="32" spans="1:27">
      <c r="A32" s="18" t="s">
        <v>64</v>
      </c>
      <c r="B32" s="19" t="s">
        <v>65</v>
      </c>
      <c r="C32" s="18" t="s">
        <v>66</v>
      </c>
      <c r="D32" s="20" t="s">
        <v>4</v>
      </c>
      <c r="E32" s="40" t="s">
        <v>287</v>
      </c>
      <c r="F32" s="40" t="s">
        <v>287</v>
      </c>
      <c r="G32" s="21">
        <f t="shared" si="0"/>
        <v>13.859500000000001</v>
      </c>
      <c r="H32" s="21">
        <v>5.3</v>
      </c>
      <c r="I32" s="21">
        <v>5.98</v>
      </c>
      <c r="J32" s="21">
        <v>0.75949999999999995</v>
      </c>
      <c r="K32" s="21">
        <v>0</v>
      </c>
      <c r="L32" s="21">
        <v>0.74</v>
      </c>
      <c r="M32" s="21">
        <v>0</v>
      </c>
      <c r="N32" s="21">
        <v>0.4</v>
      </c>
      <c r="O32" s="21">
        <v>0.68</v>
      </c>
      <c r="P32" s="21">
        <f t="shared" si="2"/>
        <v>2.5794999999999995</v>
      </c>
      <c r="R32" s="21">
        <f t="shared" si="1"/>
        <v>13.900000000000002</v>
      </c>
      <c r="S32" s="21">
        <v>5.3</v>
      </c>
      <c r="T32" s="21">
        <v>5.98</v>
      </c>
      <c r="U32" s="21">
        <v>0.8</v>
      </c>
      <c r="V32" s="21">
        <v>0</v>
      </c>
      <c r="W32" s="21">
        <v>0.74</v>
      </c>
      <c r="X32" s="21">
        <v>0</v>
      </c>
      <c r="Y32" s="21">
        <v>0.4</v>
      </c>
      <c r="Z32" s="21">
        <v>0.68</v>
      </c>
      <c r="AA32" s="21">
        <f t="shared" si="3"/>
        <v>2.620000000000001</v>
      </c>
    </row>
    <row r="33" spans="1:27">
      <c r="A33" s="18" t="s">
        <v>67</v>
      </c>
      <c r="B33" s="19" t="s">
        <v>68</v>
      </c>
      <c r="C33" s="18" t="s">
        <v>69</v>
      </c>
      <c r="D33" s="20" t="s">
        <v>4</v>
      </c>
      <c r="E33" s="20"/>
      <c r="F33" s="20"/>
      <c r="G33" s="21">
        <f t="shared" si="0"/>
        <v>0</v>
      </c>
      <c r="H33" s="21" t="s">
        <v>273</v>
      </c>
      <c r="I33" s="21"/>
      <c r="J33" s="21"/>
      <c r="K33" s="21"/>
      <c r="L33" s="21"/>
      <c r="M33" s="21"/>
      <c r="N33" s="21"/>
      <c r="O33" s="21"/>
      <c r="P33" s="21" t="s">
        <v>274</v>
      </c>
      <c r="R33" s="21">
        <f t="shared" si="1"/>
        <v>0</v>
      </c>
      <c r="S33" s="21" t="s">
        <v>273</v>
      </c>
      <c r="T33" s="21"/>
      <c r="U33" s="21"/>
      <c r="V33" s="21"/>
      <c r="W33" s="21"/>
      <c r="X33" s="21"/>
      <c r="Y33" s="21"/>
      <c r="Z33" s="21"/>
      <c r="AA33" s="21" t="s">
        <v>274</v>
      </c>
    </row>
    <row r="34" spans="1:27">
      <c r="A34" s="18" t="s">
        <v>70</v>
      </c>
      <c r="B34" s="19" t="s">
        <v>71</v>
      </c>
      <c r="C34" s="18" t="s">
        <v>72</v>
      </c>
      <c r="D34" s="20" t="s">
        <v>4</v>
      </c>
      <c r="E34" s="40" t="s">
        <v>287</v>
      </c>
      <c r="F34" s="40" t="s">
        <v>287</v>
      </c>
      <c r="G34" s="21">
        <f t="shared" si="0"/>
        <v>46.800000000000011</v>
      </c>
      <c r="H34" s="21">
        <v>20</v>
      </c>
      <c r="I34" s="21">
        <v>19.62</v>
      </c>
      <c r="J34" s="21">
        <v>4.09</v>
      </c>
      <c r="K34" s="21">
        <v>0</v>
      </c>
      <c r="L34" s="21">
        <v>0.27</v>
      </c>
      <c r="M34" s="21">
        <v>0.3</v>
      </c>
      <c r="N34" s="21">
        <v>1</v>
      </c>
      <c r="O34" s="21">
        <v>1.52</v>
      </c>
      <c r="P34" s="21">
        <f t="shared" ref="P34:P43" si="4">G34-H34-I34</f>
        <v>7.1800000000000104</v>
      </c>
      <c r="R34" s="21">
        <f t="shared" si="1"/>
        <v>46.800000000000011</v>
      </c>
      <c r="S34" s="21">
        <v>20</v>
      </c>
      <c r="T34" s="21">
        <v>19.62</v>
      </c>
      <c r="U34" s="21">
        <v>4.09</v>
      </c>
      <c r="V34" s="21">
        <v>0</v>
      </c>
      <c r="W34" s="21">
        <v>0.27</v>
      </c>
      <c r="X34" s="21">
        <v>0.3</v>
      </c>
      <c r="Y34" s="21">
        <v>1</v>
      </c>
      <c r="Z34" s="21">
        <v>1.52</v>
      </c>
      <c r="AA34" s="21">
        <f t="shared" ref="AA34:AA43" si="5">R34-S34-T34</f>
        <v>7.1800000000000104</v>
      </c>
    </row>
    <row r="35" spans="1:27">
      <c r="A35" s="18" t="s">
        <v>73</v>
      </c>
      <c r="B35" s="19" t="s">
        <v>74</v>
      </c>
      <c r="C35" s="18" t="s">
        <v>75</v>
      </c>
      <c r="D35" s="20" t="s">
        <v>4</v>
      </c>
      <c r="E35" s="40" t="s">
        <v>287</v>
      </c>
      <c r="F35" s="40" t="s">
        <v>287</v>
      </c>
      <c r="G35" s="21">
        <f t="shared" si="0"/>
        <v>19.072299999999998</v>
      </c>
      <c r="H35" s="21">
        <v>7.0266999999999999</v>
      </c>
      <c r="I35" s="21">
        <v>7.1825999999999999</v>
      </c>
      <c r="J35" s="21">
        <v>2.2972999999999999</v>
      </c>
      <c r="K35" s="21">
        <v>0</v>
      </c>
      <c r="L35" s="21">
        <v>1.1000000000000001</v>
      </c>
      <c r="M35" s="21">
        <v>0</v>
      </c>
      <c r="N35" s="21">
        <v>0.79</v>
      </c>
      <c r="O35" s="21">
        <v>0.67569999999999997</v>
      </c>
      <c r="P35" s="21">
        <f t="shared" si="4"/>
        <v>4.8629999999999987</v>
      </c>
      <c r="R35" s="21">
        <f t="shared" si="1"/>
        <v>20.71</v>
      </c>
      <c r="S35" s="21">
        <v>8.6999999999999993</v>
      </c>
      <c r="T35" s="21">
        <v>6.82</v>
      </c>
      <c r="U35" s="21">
        <v>2.35</v>
      </c>
      <c r="V35" s="21">
        <v>0</v>
      </c>
      <c r="W35" s="21">
        <v>1.1000000000000001</v>
      </c>
      <c r="X35" s="21">
        <v>0</v>
      </c>
      <c r="Y35" s="21">
        <v>0.79</v>
      </c>
      <c r="Z35" s="21">
        <v>0.95</v>
      </c>
      <c r="AA35" s="21">
        <f t="shared" si="5"/>
        <v>5.1900000000000013</v>
      </c>
    </row>
    <row r="36" spans="1:27">
      <c r="A36" s="18" t="s">
        <v>76</v>
      </c>
      <c r="B36" s="19" t="s">
        <v>76</v>
      </c>
      <c r="C36" s="18" t="s">
        <v>77</v>
      </c>
      <c r="D36" s="20" t="s">
        <v>4</v>
      </c>
      <c r="E36" s="40" t="s">
        <v>287</v>
      </c>
      <c r="F36" s="40" t="s">
        <v>287</v>
      </c>
      <c r="G36" s="21">
        <f t="shared" si="0"/>
        <v>39.930000000000007</v>
      </c>
      <c r="H36" s="21">
        <v>18</v>
      </c>
      <c r="I36" s="21">
        <v>14.73</v>
      </c>
      <c r="J36" s="21">
        <v>3.68</v>
      </c>
      <c r="K36" s="21">
        <v>0</v>
      </c>
      <c r="L36" s="21">
        <v>1.7</v>
      </c>
      <c r="M36" s="21">
        <v>0</v>
      </c>
      <c r="N36" s="21">
        <v>1</v>
      </c>
      <c r="O36" s="21">
        <v>0.82</v>
      </c>
      <c r="P36" s="21">
        <f t="shared" si="4"/>
        <v>7.2000000000000064</v>
      </c>
      <c r="R36" s="21">
        <f t="shared" si="1"/>
        <v>39.930000000000007</v>
      </c>
      <c r="S36" s="21">
        <v>18</v>
      </c>
      <c r="T36" s="21">
        <v>14.73</v>
      </c>
      <c r="U36" s="21">
        <v>3.68</v>
      </c>
      <c r="V36" s="21">
        <v>0</v>
      </c>
      <c r="W36" s="21">
        <v>1.7</v>
      </c>
      <c r="X36" s="21">
        <v>0</v>
      </c>
      <c r="Y36" s="21">
        <v>1</v>
      </c>
      <c r="Z36" s="21">
        <v>0.82</v>
      </c>
      <c r="AA36" s="21">
        <f t="shared" si="5"/>
        <v>7.2000000000000064</v>
      </c>
    </row>
    <row r="37" spans="1:27">
      <c r="A37" s="18" t="s">
        <v>78</v>
      </c>
      <c r="B37" s="19" t="s">
        <v>79</v>
      </c>
      <c r="C37" s="18" t="s">
        <v>80</v>
      </c>
      <c r="D37" s="20" t="s">
        <v>4</v>
      </c>
      <c r="E37" s="40" t="s">
        <v>287</v>
      </c>
      <c r="F37" s="40" t="s">
        <v>287</v>
      </c>
      <c r="G37" s="21">
        <f t="shared" si="0"/>
        <v>50.040000000000006</v>
      </c>
      <c r="H37" s="21">
        <v>20.34</v>
      </c>
      <c r="I37" s="21">
        <v>16.510000000000002</v>
      </c>
      <c r="J37" s="21">
        <v>5.55</v>
      </c>
      <c r="K37" s="21">
        <v>0</v>
      </c>
      <c r="L37" s="21">
        <v>2.0299999999999998</v>
      </c>
      <c r="M37" s="21">
        <v>0</v>
      </c>
      <c r="N37" s="21">
        <v>0.95</v>
      </c>
      <c r="O37" s="21">
        <v>4.66</v>
      </c>
      <c r="P37" s="21">
        <f t="shared" si="4"/>
        <v>13.190000000000005</v>
      </c>
      <c r="R37" s="21">
        <f t="shared" si="1"/>
        <v>50.040000000000006</v>
      </c>
      <c r="S37" s="21">
        <v>20.34</v>
      </c>
      <c r="T37" s="21">
        <v>16.510000000000002</v>
      </c>
      <c r="U37" s="21">
        <v>5.55</v>
      </c>
      <c r="V37" s="21">
        <v>0</v>
      </c>
      <c r="W37" s="21">
        <v>2.0299999999999998</v>
      </c>
      <c r="X37" s="21">
        <v>0</v>
      </c>
      <c r="Y37" s="21">
        <v>0.95</v>
      </c>
      <c r="Z37" s="21">
        <v>4.66</v>
      </c>
      <c r="AA37" s="21">
        <f t="shared" si="5"/>
        <v>13.190000000000005</v>
      </c>
    </row>
    <row r="38" spans="1:27">
      <c r="A38" s="18" t="s">
        <v>81</v>
      </c>
      <c r="B38" s="19" t="s">
        <v>82</v>
      </c>
      <c r="C38" s="18" t="s">
        <v>83</v>
      </c>
      <c r="D38" s="20" t="s">
        <v>4</v>
      </c>
      <c r="E38" s="40" t="s">
        <v>287</v>
      </c>
      <c r="F38" s="40" t="s">
        <v>287</v>
      </c>
      <c r="G38" s="21">
        <f t="shared" si="0"/>
        <v>22.07</v>
      </c>
      <c r="H38" s="21">
        <v>8.6999999999999993</v>
      </c>
      <c r="I38" s="21">
        <v>9.01</v>
      </c>
      <c r="J38" s="21">
        <v>2</v>
      </c>
      <c r="K38" s="21">
        <v>0</v>
      </c>
      <c r="L38" s="21">
        <v>0.48</v>
      </c>
      <c r="M38" s="21">
        <v>0</v>
      </c>
      <c r="N38" s="21">
        <v>1</v>
      </c>
      <c r="O38" s="21">
        <v>0.88</v>
      </c>
      <c r="P38" s="21">
        <f t="shared" si="4"/>
        <v>4.3600000000000012</v>
      </c>
      <c r="R38" s="21">
        <f t="shared" si="1"/>
        <v>22.07</v>
      </c>
      <c r="S38" s="21">
        <v>8.6999999999999993</v>
      </c>
      <c r="T38" s="21">
        <v>9.01</v>
      </c>
      <c r="U38" s="21">
        <v>2</v>
      </c>
      <c r="V38" s="21">
        <v>0</v>
      </c>
      <c r="W38" s="21">
        <v>0.48</v>
      </c>
      <c r="X38" s="21">
        <v>0</v>
      </c>
      <c r="Y38" s="21">
        <v>1</v>
      </c>
      <c r="Z38" s="21">
        <v>0.88</v>
      </c>
      <c r="AA38" s="21">
        <f t="shared" si="5"/>
        <v>4.3600000000000012</v>
      </c>
    </row>
    <row r="39" spans="1:27">
      <c r="A39" s="18" t="s">
        <v>84</v>
      </c>
      <c r="B39" s="19" t="s">
        <v>85</v>
      </c>
      <c r="C39" s="18" t="s">
        <v>86</v>
      </c>
      <c r="D39" s="20" t="s">
        <v>4</v>
      </c>
      <c r="E39" s="40" t="s">
        <v>287</v>
      </c>
      <c r="F39" s="40" t="s">
        <v>287</v>
      </c>
      <c r="G39" s="21">
        <f t="shared" si="0"/>
        <v>41.816500000000005</v>
      </c>
      <c r="H39" s="21">
        <v>17.600000000000001</v>
      </c>
      <c r="I39" s="21">
        <v>18.6355</v>
      </c>
      <c r="J39" s="21">
        <v>4.5810000000000004</v>
      </c>
      <c r="K39" s="21">
        <v>0</v>
      </c>
      <c r="L39" s="21">
        <v>0</v>
      </c>
      <c r="M39" s="21">
        <v>0</v>
      </c>
      <c r="N39" s="21">
        <v>1</v>
      </c>
      <c r="O39" s="21">
        <v>0</v>
      </c>
      <c r="P39" s="21">
        <f t="shared" si="4"/>
        <v>5.5810000000000031</v>
      </c>
      <c r="R39" s="21">
        <f t="shared" si="1"/>
        <v>44.89</v>
      </c>
      <c r="S39" s="21">
        <v>18.600000000000001</v>
      </c>
      <c r="T39" s="21">
        <v>20.82</v>
      </c>
      <c r="U39" s="21">
        <f>1.45+3.02</f>
        <v>4.47</v>
      </c>
      <c r="V39" s="21">
        <v>0</v>
      </c>
      <c r="W39" s="21">
        <v>0</v>
      </c>
      <c r="X39" s="21">
        <v>0</v>
      </c>
      <c r="Y39" s="21">
        <v>1</v>
      </c>
      <c r="Z39" s="21">
        <v>0</v>
      </c>
      <c r="AA39" s="21">
        <f t="shared" si="5"/>
        <v>5.4699999999999989</v>
      </c>
    </row>
    <row r="40" spans="1:27">
      <c r="A40" s="18" t="s">
        <v>87</v>
      </c>
      <c r="B40" s="19" t="s">
        <v>88</v>
      </c>
      <c r="C40" s="18" t="s">
        <v>89</v>
      </c>
      <c r="D40" s="20" t="s">
        <v>4</v>
      </c>
      <c r="E40" s="40" t="s">
        <v>287</v>
      </c>
      <c r="F40" s="40" t="s">
        <v>287</v>
      </c>
      <c r="G40" s="21">
        <f t="shared" si="0"/>
        <v>26.744699999999998</v>
      </c>
      <c r="H40" s="21">
        <v>12.44</v>
      </c>
      <c r="I40" s="21">
        <v>7.5247000000000002</v>
      </c>
      <c r="J40" s="21">
        <v>1.95</v>
      </c>
      <c r="K40" s="21">
        <v>0</v>
      </c>
      <c r="L40" s="21">
        <v>1.1200000000000001</v>
      </c>
      <c r="M40" s="21">
        <v>1.81</v>
      </c>
      <c r="N40" s="21">
        <v>0.95</v>
      </c>
      <c r="O40" s="21">
        <v>0.95</v>
      </c>
      <c r="P40" s="21">
        <f t="shared" si="4"/>
        <v>6.7799999999999985</v>
      </c>
      <c r="R40" s="21">
        <f t="shared" si="1"/>
        <v>27.38</v>
      </c>
      <c r="S40" s="21">
        <v>12.44</v>
      </c>
      <c r="T40" s="21">
        <v>8.16</v>
      </c>
      <c r="U40" s="21">
        <v>1.95</v>
      </c>
      <c r="V40" s="21">
        <v>0</v>
      </c>
      <c r="W40" s="21">
        <v>1.1200000000000001</v>
      </c>
      <c r="X40" s="21">
        <v>1.81</v>
      </c>
      <c r="Y40" s="21">
        <v>0.95</v>
      </c>
      <c r="Z40" s="21">
        <v>0.95</v>
      </c>
      <c r="AA40" s="21">
        <f t="shared" si="5"/>
        <v>6.7799999999999994</v>
      </c>
    </row>
    <row r="41" spans="1:27">
      <c r="A41" s="18" t="s">
        <v>90</v>
      </c>
      <c r="B41" s="19" t="s">
        <v>91</v>
      </c>
      <c r="C41" s="18" t="s">
        <v>92</v>
      </c>
      <c r="D41" s="20" t="s">
        <v>4</v>
      </c>
      <c r="E41" s="40" t="s">
        <v>287</v>
      </c>
      <c r="F41" s="40" t="s">
        <v>287</v>
      </c>
      <c r="G41" s="21">
        <f t="shared" si="0"/>
        <v>22.940200000000001</v>
      </c>
      <c r="H41" s="21">
        <v>11.4</v>
      </c>
      <c r="I41" s="21">
        <v>7.3242000000000003</v>
      </c>
      <c r="J41" s="21">
        <v>1.946</v>
      </c>
      <c r="K41" s="21">
        <v>0</v>
      </c>
      <c r="L41" s="21">
        <v>0.54049999999999998</v>
      </c>
      <c r="M41" s="21">
        <v>0</v>
      </c>
      <c r="N41" s="21">
        <v>0.67569999999999997</v>
      </c>
      <c r="O41" s="21">
        <v>1.0538000000000001</v>
      </c>
      <c r="P41" s="21">
        <f t="shared" si="4"/>
        <v>4.2160000000000002</v>
      </c>
      <c r="R41" s="21">
        <f t="shared" si="1"/>
        <v>22.59</v>
      </c>
      <c r="S41" s="21">
        <v>11.4</v>
      </c>
      <c r="T41" s="21">
        <v>6.73</v>
      </c>
      <c r="U41" s="21">
        <v>2.0099999999999998</v>
      </c>
      <c r="V41" s="21">
        <v>0</v>
      </c>
      <c r="W41" s="21">
        <v>0.32</v>
      </c>
      <c r="X41" s="21">
        <v>0</v>
      </c>
      <c r="Y41" s="21">
        <v>0.68</v>
      </c>
      <c r="Z41" s="21">
        <v>1.45</v>
      </c>
      <c r="AA41" s="21">
        <f t="shared" si="5"/>
        <v>4.4599999999999991</v>
      </c>
    </row>
    <row r="42" spans="1:27">
      <c r="A42" s="18" t="s">
        <v>93</v>
      </c>
      <c r="B42" s="19" t="s">
        <v>94</v>
      </c>
      <c r="C42" s="18" t="s">
        <v>95</v>
      </c>
      <c r="D42" s="20" t="s">
        <v>4</v>
      </c>
      <c r="E42" s="40" t="s">
        <v>287</v>
      </c>
      <c r="F42" s="40" t="s">
        <v>287</v>
      </c>
      <c r="G42" s="21">
        <f t="shared" si="0"/>
        <v>17.010000000000002</v>
      </c>
      <c r="H42" s="21">
        <v>7</v>
      </c>
      <c r="I42" s="21">
        <v>6.28</v>
      </c>
      <c r="J42" s="21">
        <f>0.81+0.93</f>
        <v>1.7400000000000002</v>
      </c>
      <c r="K42" s="21">
        <v>0</v>
      </c>
      <c r="L42" s="21">
        <v>0.27</v>
      </c>
      <c r="M42" s="21">
        <v>0</v>
      </c>
      <c r="N42" s="21">
        <v>0.74</v>
      </c>
      <c r="O42" s="21">
        <v>0.98</v>
      </c>
      <c r="P42" s="21">
        <f t="shared" si="4"/>
        <v>3.7300000000000013</v>
      </c>
      <c r="R42" s="21">
        <f t="shared" si="1"/>
        <v>17.010000000000002</v>
      </c>
      <c r="S42" s="21">
        <v>7</v>
      </c>
      <c r="T42" s="21">
        <v>6.28</v>
      </c>
      <c r="U42" s="21">
        <f>0.81+0.93</f>
        <v>1.7400000000000002</v>
      </c>
      <c r="V42" s="21">
        <v>0</v>
      </c>
      <c r="W42" s="21">
        <v>0.27</v>
      </c>
      <c r="X42" s="21">
        <v>0</v>
      </c>
      <c r="Y42" s="21">
        <v>0.74</v>
      </c>
      <c r="Z42" s="21">
        <v>0.98</v>
      </c>
      <c r="AA42" s="21">
        <f t="shared" si="5"/>
        <v>3.7300000000000013</v>
      </c>
    </row>
    <row r="43" spans="1:27">
      <c r="A43" s="18" t="s">
        <v>96</v>
      </c>
      <c r="B43" s="19" t="s">
        <v>97</v>
      </c>
      <c r="C43" s="18" t="s">
        <v>98</v>
      </c>
      <c r="D43" s="20" t="s">
        <v>4</v>
      </c>
      <c r="E43" s="40" t="s">
        <v>287</v>
      </c>
      <c r="F43" s="40" t="s">
        <v>287</v>
      </c>
      <c r="G43" s="21">
        <f t="shared" si="0"/>
        <v>16.650000000000002</v>
      </c>
      <c r="H43" s="21">
        <v>8.1999999999999993</v>
      </c>
      <c r="I43" s="21">
        <v>6.62</v>
      </c>
      <c r="J43" s="21">
        <v>0.88</v>
      </c>
      <c r="K43" s="21">
        <v>0</v>
      </c>
      <c r="L43" s="21">
        <v>0</v>
      </c>
      <c r="M43" s="21">
        <v>0</v>
      </c>
      <c r="N43" s="21">
        <v>0</v>
      </c>
      <c r="O43" s="21">
        <v>0.95</v>
      </c>
      <c r="P43" s="21">
        <f t="shared" si="4"/>
        <v>1.8300000000000027</v>
      </c>
      <c r="R43" s="21">
        <f t="shared" si="1"/>
        <v>16.650000000000002</v>
      </c>
      <c r="S43" s="21">
        <v>8.1999999999999993</v>
      </c>
      <c r="T43" s="21">
        <v>6.62</v>
      </c>
      <c r="U43" s="21">
        <v>0.88</v>
      </c>
      <c r="V43" s="21">
        <v>0</v>
      </c>
      <c r="W43" s="21">
        <v>0</v>
      </c>
      <c r="X43" s="21">
        <v>0</v>
      </c>
      <c r="Y43" s="21">
        <v>0</v>
      </c>
      <c r="Z43" s="21">
        <v>0.95</v>
      </c>
      <c r="AA43" s="21">
        <f t="shared" si="5"/>
        <v>1.8300000000000027</v>
      </c>
    </row>
    <row r="44" spans="1:27">
      <c r="A44" s="18" t="s">
        <v>99</v>
      </c>
      <c r="B44" s="19" t="s">
        <v>100</v>
      </c>
      <c r="C44" s="18" t="s">
        <v>101</v>
      </c>
      <c r="D44" s="20" t="s">
        <v>4</v>
      </c>
      <c r="E44" s="40" t="s">
        <v>287</v>
      </c>
      <c r="F44" s="20"/>
      <c r="G44" s="21">
        <f t="shared" si="0"/>
        <v>0</v>
      </c>
      <c r="H44" s="21" t="s">
        <v>288</v>
      </c>
      <c r="I44" s="21"/>
      <c r="J44" s="21"/>
      <c r="K44" s="21"/>
      <c r="L44" s="21"/>
      <c r="M44" s="21"/>
      <c r="N44" s="21"/>
      <c r="O44" s="21"/>
      <c r="P44" s="21"/>
      <c r="R44" s="21">
        <f t="shared" si="1"/>
        <v>0</v>
      </c>
      <c r="S44" s="21" t="s">
        <v>288</v>
      </c>
      <c r="T44" s="21"/>
      <c r="U44" s="21"/>
      <c r="V44" s="21"/>
      <c r="W44" s="21"/>
      <c r="X44" s="21"/>
      <c r="Y44" s="21"/>
      <c r="Z44" s="21"/>
      <c r="AA44" s="21"/>
    </row>
    <row r="45" spans="1:27">
      <c r="A45" s="18" t="s">
        <v>102</v>
      </c>
      <c r="B45" s="19" t="s">
        <v>103</v>
      </c>
      <c r="C45" s="18" t="s">
        <v>104</v>
      </c>
      <c r="D45" s="20" t="s">
        <v>4</v>
      </c>
      <c r="E45" s="40" t="s">
        <v>289</v>
      </c>
      <c r="F45" s="40" t="s">
        <v>289</v>
      </c>
      <c r="G45" s="21">
        <f t="shared" si="0"/>
        <v>25.4</v>
      </c>
      <c r="H45" s="21">
        <v>10.8</v>
      </c>
      <c r="I45" s="21">
        <v>10.1</v>
      </c>
      <c r="J45" s="21">
        <v>2.7</v>
      </c>
      <c r="K45" s="21">
        <v>0</v>
      </c>
      <c r="L45" s="21">
        <v>0.7</v>
      </c>
      <c r="M45" s="21">
        <v>0</v>
      </c>
      <c r="N45" s="21">
        <v>1</v>
      </c>
      <c r="O45" s="21">
        <v>0.1</v>
      </c>
      <c r="P45" s="21">
        <f>G45-H45-I45</f>
        <v>4.4999999999999982</v>
      </c>
      <c r="R45" s="21">
        <f t="shared" si="1"/>
        <v>25.4</v>
      </c>
      <c r="S45" s="21">
        <v>10.8</v>
      </c>
      <c r="T45" s="21">
        <v>10.1</v>
      </c>
      <c r="U45" s="21">
        <v>2.7</v>
      </c>
      <c r="V45" s="21">
        <v>0</v>
      </c>
      <c r="W45" s="21">
        <v>0.7</v>
      </c>
      <c r="X45" s="21">
        <v>0</v>
      </c>
      <c r="Y45" s="21">
        <v>1</v>
      </c>
      <c r="Z45" s="21">
        <v>0.1</v>
      </c>
      <c r="AA45" s="21">
        <f>R45-S45-T45</f>
        <v>4.4999999999999982</v>
      </c>
    </row>
    <row r="46" spans="1:27">
      <c r="A46" s="18" t="s">
        <v>105</v>
      </c>
      <c r="B46" s="19" t="s">
        <v>105</v>
      </c>
      <c r="C46" s="18" t="s">
        <v>106</v>
      </c>
      <c r="D46" s="20" t="s">
        <v>4</v>
      </c>
      <c r="E46" s="40" t="s">
        <v>287</v>
      </c>
      <c r="F46" s="40" t="s">
        <v>287</v>
      </c>
      <c r="G46" s="21">
        <f t="shared" si="0"/>
        <v>23.421449999999997</v>
      </c>
      <c r="H46" s="21">
        <v>8.86</v>
      </c>
      <c r="I46" s="21">
        <v>9.7840000000000007</v>
      </c>
      <c r="J46" s="21">
        <v>2.81</v>
      </c>
      <c r="K46" s="21">
        <v>0</v>
      </c>
      <c r="L46" s="21">
        <v>0.72745000000000004</v>
      </c>
      <c r="M46" s="21">
        <v>0.24</v>
      </c>
      <c r="N46" s="21">
        <v>1</v>
      </c>
      <c r="O46" s="21">
        <v>0</v>
      </c>
      <c r="P46" s="21">
        <f>G46-H46-I46</f>
        <v>4.7774499999999964</v>
      </c>
      <c r="R46" s="21">
        <f t="shared" si="1"/>
        <v>23.869999999999997</v>
      </c>
      <c r="S46" s="21">
        <v>8.86</v>
      </c>
      <c r="T46" s="21">
        <v>10.28</v>
      </c>
      <c r="U46" s="21">
        <v>2.81</v>
      </c>
      <c r="V46" s="21">
        <v>0</v>
      </c>
      <c r="W46" s="21">
        <v>0.68</v>
      </c>
      <c r="X46" s="21">
        <v>0.24</v>
      </c>
      <c r="Y46" s="21">
        <v>1</v>
      </c>
      <c r="Z46" s="21">
        <v>0</v>
      </c>
      <c r="AA46" s="21">
        <f>R46-S46-T46</f>
        <v>4.7299999999999986</v>
      </c>
    </row>
    <row r="47" spans="1:27">
      <c r="A47" s="18" t="s">
        <v>107</v>
      </c>
      <c r="B47" s="19" t="s">
        <v>108</v>
      </c>
      <c r="C47" s="18" t="s">
        <v>109</v>
      </c>
      <c r="D47" s="20" t="s">
        <v>4</v>
      </c>
      <c r="E47" s="40" t="s">
        <v>287</v>
      </c>
      <c r="F47" s="40" t="s">
        <v>287</v>
      </c>
      <c r="G47" s="21">
        <f t="shared" si="0"/>
        <v>32.058399999999999</v>
      </c>
      <c r="H47" s="21">
        <v>12</v>
      </c>
      <c r="I47" s="21">
        <v>10.68</v>
      </c>
      <c r="J47" s="21">
        <v>4.68</v>
      </c>
      <c r="K47" s="21">
        <v>0</v>
      </c>
      <c r="L47" s="21">
        <v>0</v>
      </c>
      <c r="M47" s="21">
        <v>0</v>
      </c>
      <c r="N47" s="21">
        <v>2.0699999999999998</v>
      </c>
      <c r="O47" s="21">
        <v>2.6284000000000001</v>
      </c>
      <c r="P47" s="21">
        <f>G47-H47-I47</f>
        <v>9.3783999999999992</v>
      </c>
      <c r="R47" s="21">
        <f t="shared" si="1"/>
        <v>29.43</v>
      </c>
      <c r="S47" s="21">
        <v>12</v>
      </c>
      <c r="T47" s="21">
        <v>10.68</v>
      </c>
      <c r="U47" s="21">
        <v>4.68</v>
      </c>
      <c r="V47" s="21">
        <v>0</v>
      </c>
      <c r="W47" s="21">
        <v>0</v>
      </c>
      <c r="X47" s="21">
        <v>0</v>
      </c>
      <c r="Y47" s="21">
        <v>2.0699999999999998</v>
      </c>
      <c r="Z47" s="21">
        <v>0</v>
      </c>
      <c r="AA47" s="21">
        <f>R47-S47-T47</f>
        <v>6.75</v>
      </c>
    </row>
    <row r="48" spans="1:27">
      <c r="A48" s="18" t="s">
        <v>110</v>
      </c>
      <c r="B48" s="19" t="s">
        <v>111</v>
      </c>
      <c r="C48" s="18" t="s">
        <v>112</v>
      </c>
      <c r="D48" s="20" t="s">
        <v>4</v>
      </c>
      <c r="E48" s="40" t="s">
        <v>287</v>
      </c>
      <c r="F48" s="40" t="s">
        <v>287</v>
      </c>
      <c r="G48" s="21">
        <f t="shared" si="0"/>
        <v>18.779999999999998</v>
      </c>
      <c r="H48" s="21">
        <v>8.6</v>
      </c>
      <c r="I48" s="21">
        <v>5.55</v>
      </c>
      <c r="J48" s="21">
        <v>1.1100000000000001</v>
      </c>
      <c r="K48" s="21">
        <v>1.1599999999999999</v>
      </c>
      <c r="L48" s="21">
        <v>0.81</v>
      </c>
      <c r="M48" s="21">
        <v>0</v>
      </c>
      <c r="N48" s="21">
        <v>0.18</v>
      </c>
      <c r="O48" s="21">
        <v>1.37</v>
      </c>
      <c r="P48" s="21">
        <f>G48-H48-I48</f>
        <v>4.6299999999999981</v>
      </c>
      <c r="R48" s="21">
        <f t="shared" si="1"/>
        <v>18.779999999999998</v>
      </c>
      <c r="S48" s="21">
        <v>8.6</v>
      </c>
      <c r="T48" s="21">
        <v>5.55</v>
      </c>
      <c r="U48" s="21">
        <v>1.1100000000000001</v>
      </c>
      <c r="V48" s="21">
        <v>1.1599999999999999</v>
      </c>
      <c r="W48" s="21">
        <v>0.81</v>
      </c>
      <c r="X48" s="21">
        <v>0</v>
      </c>
      <c r="Y48" s="21">
        <v>0.18</v>
      </c>
      <c r="Z48" s="21">
        <v>1.37</v>
      </c>
      <c r="AA48" s="21">
        <f>R48-S48-T48</f>
        <v>4.6299999999999981</v>
      </c>
    </row>
    <row r="49" spans="1:27">
      <c r="A49" s="18" t="s">
        <v>113</v>
      </c>
      <c r="B49" s="19" t="s">
        <v>114</v>
      </c>
      <c r="C49" s="18" t="s">
        <v>115</v>
      </c>
      <c r="D49" s="20" t="s">
        <v>4</v>
      </c>
      <c r="E49" s="40" t="s">
        <v>287</v>
      </c>
      <c r="F49" s="40" t="s">
        <v>287</v>
      </c>
      <c r="G49" s="21">
        <f t="shared" si="0"/>
        <v>34.420000000000009</v>
      </c>
      <c r="H49" s="21">
        <v>9.92</v>
      </c>
      <c r="I49" s="21">
        <v>21.72</v>
      </c>
      <c r="J49" s="21">
        <v>1.95</v>
      </c>
      <c r="K49" s="21">
        <v>0</v>
      </c>
      <c r="L49" s="21">
        <v>0.34</v>
      </c>
      <c r="M49" s="21">
        <v>0</v>
      </c>
      <c r="N49" s="21">
        <v>0.49</v>
      </c>
      <c r="O49" s="21">
        <v>0</v>
      </c>
      <c r="P49" s="21">
        <f>G49-H49-I49</f>
        <v>2.7800000000000082</v>
      </c>
      <c r="R49" s="21">
        <f t="shared" si="1"/>
        <v>35.800000000000004</v>
      </c>
      <c r="S49" s="21">
        <v>11.12</v>
      </c>
      <c r="T49" s="21">
        <v>21.94</v>
      </c>
      <c r="U49" s="21">
        <v>1.91</v>
      </c>
      <c r="V49" s="21">
        <v>0</v>
      </c>
      <c r="W49" s="21">
        <v>0.34</v>
      </c>
      <c r="X49" s="21">
        <v>0</v>
      </c>
      <c r="Y49" s="21">
        <v>0.49</v>
      </c>
      <c r="Z49" s="21">
        <v>0</v>
      </c>
      <c r="AA49" s="21">
        <f>R49-S49-T49</f>
        <v>2.7400000000000055</v>
      </c>
    </row>
    <row r="50" spans="1:27">
      <c r="A50" s="18" t="s">
        <v>116</v>
      </c>
      <c r="B50" s="19" t="s">
        <v>116</v>
      </c>
      <c r="C50" s="18" t="s">
        <v>117</v>
      </c>
      <c r="D50" s="20" t="s">
        <v>4</v>
      </c>
      <c r="E50" s="40" t="s">
        <v>287</v>
      </c>
      <c r="F50" s="40" t="s">
        <v>287</v>
      </c>
      <c r="G50" s="21">
        <f t="shared" si="0"/>
        <v>0</v>
      </c>
      <c r="H50" s="21" t="s">
        <v>288</v>
      </c>
      <c r="I50" s="21"/>
      <c r="J50" s="21"/>
      <c r="K50" s="21"/>
      <c r="L50" s="21"/>
      <c r="M50" s="21"/>
      <c r="N50" s="21"/>
      <c r="O50" s="21"/>
      <c r="P50" s="21" t="s">
        <v>274</v>
      </c>
      <c r="R50" s="21">
        <f t="shared" si="1"/>
        <v>0</v>
      </c>
      <c r="S50" s="21" t="s">
        <v>288</v>
      </c>
      <c r="T50" s="21"/>
      <c r="U50" s="21"/>
      <c r="V50" s="21"/>
      <c r="W50" s="21"/>
      <c r="X50" s="21"/>
      <c r="Y50" s="21"/>
      <c r="Z50" s="21"/>
      <c r="AA50" s="21" t="s">
        <v>274</v>
      </c>
    </row>
    <row r="51" spans="1:27">
      <c r="A51" s="18" t="s">
        <v>118</v>
      </c>
      <c r="B51" s="19" t="s">
        <v>119</v>
      </c>
      <c r="C51" s="18" t="s">
        <v>120</v>
      </c>
      <c r="D51" s="20" t="s">
        <v>4</v>
      </c>
      <c r="E51" s="40" t="s">
        <v>287</v>
      </c>
      <c r="F51" s="40" t="s">
        <v>287</v>
      </c>
      <c r="G51" s="21">
        <f t="shared" si="0"/>
        <v>79.22999999999999</v>
      </c>
      <c r="H51" s="21">
        <v>29.7</v>
      </c>
      <c r="I51" s="21">
        <v>37.72</v>
      </c>
      <c r="J51" s="21">
        <v>4.93</v>
      </c>
      <c r="K51" s="21">
        <v>0</v>
      </c>
      <c r="L51" s="21">
        <v>2.97</v>
      </c>
      <c r="M51" s="21">
        <v>2.69</v>
      </c>
      <c r="N51" s="21">
        <v>1.22</v>
      </c>
      <c r="O51" s="21">
        <v>0</v>
      </c>
      <c r="P51" s="21">
        <f t="shared" ref="P51:P65" si="6">G51-H51-I51</f>
        <v>11.809999999999988</v>
      </c>
      <c r="R51" s="21">
        <f t="shared" si="1"/>
        <v>79.22999999999999</v>
      </c>
      <c r="S51" s="21">
        <v>29.7</v>
      </c>
      <c r="T51" s="21">
        <v>37.72</v>
      </c>
      <c r="U51" s="21">
        <v>4.93</v>
      </c>
      <c r="V51" s="21">
        <v>0</v>
      </c>
      <c r="W51" s="21">
        <v>2.97</v>
      </c>
      <c r="X51" s="21">
        <v>2.69</v>
      </c>
      <c r="Y51" s="21">
        <v>1.22</v>
      </c>
      <c r="Z51" s="21">
        <v>0</v>
      </c>
      <c r="AA51" s="21">
        <f t="shared" ref="AA51:AA65" si="7">R51-S51-T51</f>
        <v>11.809999999999988</v>
      </c>
    </row>
    <row r="52" spans="1:27">
      <c r="A52" s="18" t="s">
        <v>121</v>
      </c>
      <c r="B52" s="19" t="s">
        <v>122</v>
      </c>
      <c r="C52" s="18" t="s">
        <v>123</v>
      </c>
      <c r="D52" s="20" t="s">
        <v>4</v>
      </c>
      <c r="E52" s="40" t="s">
        <v>287</v>
      </c>
      <c r="F52" s="40" t="s">
        <v>287</v>
      </c>
      <c r="G52" s="21">
        <f t="shared" si="0"/>
        <v>18.269999999999996</v>
      </c>
      <c r="H52" s="21">
        <v>6.08</v>
      </c>
      <c r="I52" s="21">
        <v>8.76</v>
      </c>
      <c r="J52" s="21">
        <v>1.74</v>
      </c>
      <c r="K52" s="21">
        <v>0</v>
      </c>
      <c r="L52" s="21">
        <v>0.24</v>
      </c>
      <c r="M52" s="21">
        <v>0</v>
      </c>
      <c r="N52" s="21">
        <v>0.74</v>
      </c>
      <c r="O52" s="21">
        <v>0.71</v>
      </c>
      <c r="P52" s="21">
        <f t="shared" si="6"/>
        <v>3.4299999999999962</v>
      </c>
      <c r="R52" s="21">
        <f t="shared" si="1"/>
        <v>18.269999999999996</v>
      </c>
      <c r="S52" s="21">
        <v>6.08</v>
      </c>
      <c r="T52" s="21">
        <v>8.76</v>
      </c>
      <c r="U52" s="21">
        <v>1.74</v>
      </c>
      <c r="V52" s="21">
        <v>0</v>
      </c>
      <c r="W52" s="21">
        <v>0.24</v>
      </c>
      <c r="X52" s="21">
        <v>0</v>
      </c>
      <c r="Y52" s="21">
        <v>0.74</v>
      </c>
      <c r="Z52" s="21">
        <v>0.71</v>
      </c>
      <c r="AA52" s="21">
        <f t="shared" si="7"/>
        <v>3.4299999999999962</v>
      </c>
    </row>
    <row r="53" spans="1:27">
      <c r="A53" s="18" t="s">
        <v>124</v>
      </c>
      <c r="B53" s="19" t="s">
        <v>125</v>
      </c>
      <c r="C53" s="18" t="s">
        <v>126</v>
      </c>
      <c r="D53" s="20" t="s">
        <v>4</v>
      </c>
      <c r="E53" s="40" t="s">
        <v>287</v>
      </c>
      <c r="F53" s="40" t="s">
        <v>287</v>
      </c>
      <c r="G53" s="21">
        <f t="shared" si="0"/>
        <v>17.798999999999999</v>
      </c>
      <c r="H53" s="21">
        <v>6.33</v>
      </c>
      <c r="I53" s="21">
        <v>7.8</v>
      </c>
      <c r="J53" s="21">
        <v>2.0472999999999999</v>
      </c>
      <c r="K53" s="21">
        <v>0</v>
      </c>
      <c r="L53" s="21">
        <v>0.87839999999999996</v>
      </c>
      <c r="M53" s="21">
        <v>0</v>
      </c>
      <c r="N53" s="21">
        <v>0</v>
      </c>
      <c r="O53" s="21">
        <v>0.74329999999999996</v>
      </c>
      <c r="P53" s="21">
        <f t="shared" si="6"/>
        <v>3.6689999999999996</v>
      </c>
      <c r="R53" s="21">
        <f t="shared" si="1"/>
        <v>19.639999999999997</v>
      </c>
      <c r="S53" s="21">
        <v>7</v>
      </c>
      <c r="T53" s="21">
        <v>8.23</v>
      </c>
      <c r="U53" s="21">
        <v>2.0499999999999998</v>
      </c>
      <c r="V53" s="21">
        <v>0</v>
      </c>
      <c r="W53" s="21">
        <v>0.81</v>
      </c>
      <c r="X53" s="21">
        <v>0</v>
      </c>
      <c r="Y53" s="21">
        <v>0.81</v>
      </c>
      <c r="Z53" s="21">
        <v>0.74</v>
      </c>
      <c r="AA53" s="21">
        <f t="shared" si="7"/>
        <v>4.4099999999999966</v>
      </c>
    </row>
    <row r="54" spans="1:27">
      <c r="A54" s="18" t="s">
        <v>127</v>
      </c>
      <c r="B54" s="19" t="s">
        <v>128</v>
      </c>
      <c r="C54" s="18" t="s">
        <v>129</v>
      </c>
      <c r="D54" s="20" t="s">
        <v>4</v>
      </c>
      <c r="E54" s="40" t="s">
        <v>287</v>
      </c>
      <c r="F54" s="40" t="s">
        <v>287</v>
      </c>
      <c r="G54" s="21">
        <f t="shared" si="0"/>
        <v>136.65</v>
      </c>
      <c r="H54" s="21">
        <v>77.599999999999994</v>
      </c>
      <c r="I54" s="29">
        <v>23.39</v>
      </c>
      <c r="J54" s="21">
        <v>7.08</v>
      </c>
      <c r="K54" s="21">
        <v>18.059999999999999</v>
      </c>
      <c r="L54" s="21">
        <v>0</v>
      </c>
      <c r="M54" s="21">
        <v>6.15</v>
      </c>
      <c r="N54" s="21">
        <v>4.37</v>
      </c>
      <c r="O54" s="21">
        <v>0</v>
      </c>
      <c r="P54" s="21">
        <f t="shared" si="6"/>
        <v>35.660000000000011</v>
      </c>
      <c r="R54" s="21">
        <f t="shared" si="1"/>
        <v>141.47999999999999</v>
      </c>
      <c r="S54" s="21">
        <v>80.599999999999994</v>
      </c>
      <c r="T54" s="29">
        <v>23.39</v>
      </c>
      <c r="U54" s="21">
        <v>7.08</v>
      </c>
      <c r="V54" s="21">
        <v>18.059999999999999</v>
      </c>
      <c r="W54" s="21">
        <v>0</v>
      </c>
      <c r="X54" s="21">
        <v>7.98</v>
      </c>
      <c r="Y54" s="21">
        <v>4.37</v>
      </c>
      <c r="Z54" s="21">
        <v>0</v>
      </c>
      <c r="AA54" s="21">
        <f t="shared" si="7"/>
        <v>37.489999999999995</v>
      </c>
    </row>
    <row r="55" spans="1:27">
      <c r="A55" s="18" t="s">
        <v>130</v>
      </c>
      <c r="B55" s="19" t="s">
        <v>131</v>
      </c>
      <c r="C55" s="18" t="s">
        <v>132</v>
      </c>
      <c r="D55" s="20" t="s">
        <v>4</v>
      </c>
      <c r="E55" s="40" t="s">
        <v>287</v>
      </c>
      <c r="F55" s="40" t="s">
        <v>287</v>
      </c>
      <c r="G55" s="21">
        <f t="shared" si="0"/>
        <v>53.302599999999998</v>
      </c>
      <c r="H55" s="21">
        <v>20.6</v>
      </c>
      <c r="I55" s="21">
        <v>23.337800000000001</v>
      </c>
      <c r="J55" s="21">
        <v>3.7025999999999999</v>
      </c>
      <c r="K55" s="21">
        <v>0</v>
      </c>
      <c r="L55" s="21">
        <v>2.2837999999999998</v>
      </c>
      <c r="M55" s="21">
        <v>2</v>
      </c>
      <c r="N55" s="21">
        <v>1.3784000000000001</v>
      </c>
      <c r="O55" s="21">
        <v>0</v>
      </c>
      <c r="P55" s="21">
        <f t="shared" si="6"/>
        <v>9.3647999999999954</v>
      </c>
      <c r="R55" s="21">
        <f t="shared" si="1"/>
        <v>51.32</v>
      </c>
      <c r="S55" s="21">
        <v>22.6</v>
      </c>
      <c r="T55" s="21">
        <v>22.34</v>
      </c>
      <c r="U55" s="21">
        <v>1.95</v>
      </c>
      <c r="V55" s="21">
        <v>0</v>
      </c>
      <c r="W55" s="21">
        <v>1.05</v>
      </c>
      <c r="X55" s="21">
        <v>2</v>
      </c>
      <c r="Y55" s="21">
        <v>1.38</v>
      </c>
      <c r="Z55" s="21">
        <v>0</v>
      </c>
      <c r="AA55" s="21">
        <f t="shared" si="7"/>
        <v>6.379999999999999</v>
      </c>
    </row>
    <row r="56" spans="1:27">
      <c r="A56" s="18" t="s">
        <v>133</v>
      </c>
      <c r="B56" s="19" t="s">
        <v>134</v>
      </c>
      <c r="C56" s="18" t="s">
        <v>135</v>
      </c>
      <c r="D56" s="20" t="s">
        <v>4</v>
      </c>
      <c r="E56" s="40" t="s">
        <v>287</v>
      </c>
      <c r="F56" s="40" t="s">
        <v>287</v>
      </c>
      <c r="G56" s="21">
        <f t="shared" si="0"/>
        <v>28.165899999999997</v>
      </c>
      <c r="H56" s="21">
        <v>12.32</v>
      </c>
      <c r="I56" s="21">
        <v>10.82</v>
      </c>
      <c r="J56" s="21">
        <v>2.4821</v>
      </c>
      <c r="K56" s="21">
        <v>0</v>
      </c>
      <c r="L56" s="21">
        <v>1.1499999999999999</v>
      </c>
      <c r="M56" s="21">
        <v>0</v>
      </c>
      <c r="N56" s="21">
        <v>0.61</v>
      </c>
      <c r="O56" s="21">
        <v>0.78380000000000005</v>
      </c>
      <c r="P56" s="21">
        <f t="shared" si="6"/>
        <v>5.0258999999999965</v>
      </c>
      <c r="R56" s="21">
        <f t="shared" si="1"/>
        <v>28</v>
      </c>
      <c r="S56" s="21">
        <v>12.32</v>
      </c>
      <c r="T56" s="21">
        <v>10.79</v>
      </c>
      <c r="U56" s="21">
        <v>2.21</v>
      </c>
      <c r="V56" s="21">
        <v>0</v>
      </c>
      <c r="W56" s="21">
        <v>1.1499999999999999</v>
      </c>
      <c r="X56" s="21">
        <v>0</v>
      </c>
      <c r="Y56" s="21">
        <v>0.61</v>
      </c>
      <c r="Z56" s="21">
        <v>0.92</v>
      </c>
      <c r="AA56" s="21">
        <f t="shared" si="7"/>
        <v>4.8900000000000006</v>
      </c>
    </row>
    <row r="57" spans="1:27">
      <c r="A57" s="18" t="s">
        <v>136</v>
      </c>
      <c r="B57" s="19" t="s">
        <v>137</v>
      </c>
      <c r="C57" s="18" t="s">
        <v>138</v>
      </c>
      <c r="D57" s="20" t="s">
        <v>4</v>
      </c>
      <c r="E57" s="40" t="s">
        <v>287</v>
      </c>
      <c r="F57" s="40" t="s">
        <v>287</v>
      </c>
      <c r="G57" s="21">
        <f t="shared" si="0"/>
        <v>46.088199999999993</v>
      </c>
      <c r="H57" s="21">
        <v>18.71</v>
      </c>
      <c r="I57" s="21">
        <v>20.1419</v>
      </c>
      <c r="J57" s="21">
        <v>4.6100000000000003</v>
      </c>
      <c r="K57" s="21">
        <v>0</v>
      </c>
      <c r="L57" s="21">
        <v>0.41</v>
      </c>
      <c r="M57" s="21">
        <v>0</v>
      </c>
      <c r="N57" s="21">
        <v>1</v>
      </c>
      <c r="O57" s="21">
        <v>1.2162999999999999</v>
      </c>
      <c r="P57" s="21">
        <f t="shared" si="6"/>
        <v>7.2362999999999928</v>
      </c>
      <c r="R57" s="21">
        <f t="shared" si="1"/>
        <v>45.870000000000005</v>
      </c>
      <c r="S57" s="21">
        <v>18.260000000000002</v>
      </c>
      <c r="T57" s="21">
        <v>20.78</v>
      </c>
      <c r="U57" s="21">
        <v>4.6100000000000003</v>
      </c>
      <c r="V57" s="21">
        <v>0</v>
      </c>
      <c r="W57" s="21">
        <v>0.41</v>
      </c>
      <c r="X57" s="21">
        <v>0</v>
      </c>
      <c r="Y57" s="21">
        <v>1</v>
      </c>
      <c r="Z57" s="21">
        <v>0.81</v>
      </c>
      <c r="AA57" s="21">
        <f t="shared" si="7"/>
        <v>6.8300000000000018</v>
      </c>
    </row>
    <row r="58" spans="1:27">
      <c r="A58" s="18" t="s">
        <v>139</v>
      </c>
      <c r="B58" s="19" t="s">
        <v>140</v>
      </c>
      <c r="C58" s="18" t="s">
        <v>141</v>
      </c>
      <c r="D58" s="20" t="s">
        <v>4</v>
      </c>
      <c r="E58" s="40" t="s">
        <v>287</v>
      </c>
      <c r="F58" s="40" t="s">
        <v>287</v>
      </c>
      <c r="G58" s="21">
        <f t="shared" si="0"/>
        <v>43.53</v>
      </c>
      <c r="H58" s="21">
        <v>16.600000000000001</v>
      </c>
      <c r="I58" s="21">
        <v>19.86</v>
      </c>
      <c r="J58" s="21">
        <v>1.99</v>
      </c>
      <c r="K58" s="21">
        <v>0</v>
      </c>
      <c r="L58" s="21">
        <v>1.73</v>
      </c>
      <c r="M58" s="21">
        <v>0</v>
      </c>
      <c r="N58" s="21">
        <v>1</v>
      </c>
      <c r="O58" s="21">
        <v>2.35</v>
      </c>
      <c r="P58" s="21">
        <f t="shared" si="6"/>
        <v>7.07</v>
      </c>
      <c r="R58" s="21">
        <f t="shared" si="1"/>
        <v>44.42</v>
      </c>
      <c r="S58" s="21">
        <v>16.48</v>
      </c>
      <c r="T58" s="21">
        <v>21.07</v>
      </c>
      <c r="U58" s="21">
        <v>1.88</v>
      </c>
      <c r="V58" s="21">
        <v>0</v>
      </c>
      <c r="W58" s="21">
        <v>1.75</v>
      </c>
      <c r="X58" s="21">
        <v>0</v>
      </c>
      <c r="Y58" s="21">
        <v>1</v>
      </c>
      <c r="Z58" s="21">
        <v>2.2400000000000002</v>
      </c>
      <c r="AA58" s="21">
        <f t="shared" si="7"/>
        <v>6.870000000000001</v>
      </c>
    </row>
    <row r="59" spans="1:27">
      <c r="A59" s="18" t="s">
        <v>142</v>
      </c>
      <c r="B59" s="19" t="s">
        <v>143</v>
      </c>
      <c r="C59" s="18" t="s">
        <v>144</v>
      </c>
      <c r="D59" s="20" t="s">
        <v>4</v>
      </c>
      <c r="E59" s="40" t="s">
        <v>287</v>
      </c>
      <c r="F59" s="40" t="s">
        <v>287</v>
      </c>
      <c r="G59" s="21">
        <f t="shared" si="0"/>
        <v>18.364799999999995</v>
      </c>
      <c r="H59" s="21">
        <v>9.6</v>
      </c>
      <c r="I59" s="21">
        <v>5.3106999999999998</v>
      </c>
      <c r="J59" s="21">
        <v>2.15</v>
      </c>
      <c r="K59" s="21">
        <v>0</v>
      </c>
      <c r="L59" s="21">
        <v>0</v>
      </c>
      <c r="M59" s="21">
        <v>0</v>
      </c>
      <c r="N59" s="21">
        <v>1</v>
      </c>
      <c r="O59" s="21">
        <v>0.30409999999999998</v>
      </c>
      <c r="P59" s="21">
        <f t="shared" si="6"/>
        <v>3.454099999999996</v>
      </c>
      <c r="R59" s="21">
        <f t="shared" si="1"/>
        <v>20.089999999999996</v>
      </c>
      <c r="S59" s="21">
        <v>9.6</v>
      </c>
      <c r="T59" s="21">
        <v>6.8</v>
      </c>
      <c r="U59" s="21">
        <v>2.15</v>
      </c>
      <c r="V59" s="21">
        <v>0</v>
      </c>
      <c r="W59" s="21">
        <v>0</v>
      </c>
      <c r="X59" s="21">
        <v>0</v>
      </c>
      <c r="Y59" s="21">
        <v>1</v>
      </c>
      <c r="Z59" s="21">
        <v>0.54</v>
      </c>
      <c r="AA59" s="21">
        <f t="shared" si="7"/>
        <v>3.6899999999999968</v>
      </c>
    </row>
    <row r="60" spans="1:27">
      <c r="A60" s="18" t="s">
        <v>145</v>
      </c>
      <c r="B60" s="19" t="s">
        <v>146</v>
      </c>
      <c r="C60" s="18" t="s">
        <v>147</v>
      </c>
      <c r="D60" s="20" t="s">
        <v>4</v>
      </c>
      <c r="E60" s="40" t="s">
        <v>287</v>
      </c>
      <c r="F60" s="40" t="s">
        <v>287</v>
      </c>
      <c r="G60" s="21">
        <f t="shared" si="0"/>
        <v>243.88399999999996</v>
      </c>
      <c r="H60" s="21">
        <v>124.2286</v>
      </c>
      <c r="I60" s="21">
        <v>44.283999999999999</v>
      </c>
      <c r="J60" s="21">
        <v>47.243200000000002</v>
      </c>
      <c r="K60" s="21">
        <v>0</v>
      </c>
      <c r="L60" s="21">
        <v>8.9055</v>
      </c>
      <c r="M60" s="21">
        <v>12.817299999999999</v>
      </c>
      <c r="N60" s="21">
        <v>6.4054000000000002</v>
      </c>
      <c r="O60" s="21">
        <v>0</v>
      </c>
      <c r="P60" s="21">
        <f t="shared" si="6"/>
        <v>75.371399999999966</v>
      </c>
      <c r="R60" s="21">
        <f t="shared" si="1"/>
        <v>251.75000000000003</v>
      </c>
      <c r="S60" s="21">
        <v>125.93</v>
      </c>
      <c r="T60" s="21">
        <v>44.04</v>
      </c>
      <c r="U60" s="21">
        <v>47.58</v>
      </c>
      <c r="V60" s="21">
        <v>0</v>
      </c>
      <c r="W60" s="21">
        <v>12.18</v>
      </c>
      <c r="X60" s="21">
        <v>13.61</v>
      </c>
      <c r="Y60" s="21">
        <v>8.41</v>
      </c>
      <c r="Z60" s="21">
        <v>0</v>
      </c>
      <c r="AA60" s="21">
        <f t="shared" si="7"/>
        <v>81.78000000000003</v>
      </c>
    </row>
    <row r="61" spans="1:27">
      <c r="A61" s="18" t="s">
        <v>148</v>
      </c>
      <c r="B61" s="19" t="s">
        <v>149</v>
      </c>
      <c r="C61" s="3" t="s">
        <v>150</v>
      </c>
      <c r="D61" s="20" t="s">
        <v>4</v>
      </c>
      <c r="E61" s="40" t="s">
        <v>287</v>
      </c>
      <c r="F61" s="40" t="s">
        <v>287</v>
      </c>
      <c r="G61" s="21">
        <f t="shared" si="0"/>
        <v>30.680000000000003</v>
      </c>
      <c r="H61" s="21">
        <v>14.6</v>
      </c>
      <c r="I61" s="21">
        <v>10.39</v>
      </c>
      <c r="J61" s="21">
        <v>1.87</v>
      </c>
      <c r="K61" s="21">
        <v>0</v>
      </c>
      <c r="L61" s="21">
        <v>1.08</v>
      </c>
      <c r="M61" s="21">
        <v>0</v>
      </c>
      <c r="N61" s="21">
        <v>1.02</v>
      </c>
      <c r="O61" s="21">
        <v>1.72</v>
      </c>
      <c r="P61" s="21">
        <f t="shared" si="6"/>
        <v>5.6900000000000048</v>
      </c>
      <c r="R61" s="21">
        <f t="shared" si="1"/>
        <v>30.779999999999998</v>
      </c>
      <c r="S61" s="21">
        <v>14.7</v>
      </c>
      <c r="T61" s="21">
        <v>10.39</v>
      </c>
      <c r="U61" s="21">
        <v>1.87</v>
      </c>
      <c r="V61" s="21">
        <v>0</v>
      </c>
      <c r="W61" s="21">
        <v>1.08</v>
      </c>
      <c r="X61" s="21">
        <v>0</v>
      </c>
      <c r="Y61" s="21">
        <v>1.02</v>
      </c>
      <c r="Z61" s="21">
        <v>1.72</v>
      </c>
      <c r="AA61" s="21">
        <f t="shared" si="7"/>
        <v>5.6899999999999977</v>
      </c>
    </row>
    <row r="62" spans="1:27">
      <c r="A62" s="18" t="s">
        <v>151</v>
      </c>
      <c r="B62" s="19" t="s">
        <v>151</v>
      </c>
      <c r="C62" s="18" t="s">
        <v>152</v>
      </c>
      <c r="D62" s="20" t="s">
        <v>4</v>
      </c>
      <c r="E62" s="40" t="s">
        <v>287</v>
      </c>
      <c r="F62" s="40" t="s">
        <v>287</v>
      </c>
      <c r="G62" s="21">
        <f t="shared" si="0"/>
        <v>43.661299999999997</v>
      </c>
      <c r="H62" s="21">
        <v>19.86</v>
      </c>
      <c r="I62" s="21">
        <v>15.81</v>
      </c>
      <c r="J62" s="21">
        <v>4.8013000000000003</v>
      </c>
      <c r="K62" s="21">
        <v>0</v>
      </c>
      <c r="L62" s="21">
        <v>2.19</v>
      </c>
      <c r="M62" s="21">
        <v>0</v>
      </c>
      <c r="N62" s="21">
        <v>1</v>
      </c>
      <c r="O62" s="21">
        <v>0</v>
      </c>
      <c r="P62" s="21">
        <f t="shared" si="6"/>
        <v>7.9912999999999972</v>
      </c>
      <c r="R62" s="21">
        <f t="shared" si="1"/>
        <v>41.059999999999995</v>
      </c>
      <c r="S62" s="21">
        <v>18.260000000000002</v>
      </c>
      <c r="T62" s="21">
        <v>14.67</v>
      </c>
      <c r="U62" s="21">
        <v>4.9400000000000004</v>
      </c>
      <c r="V62" s="21">
        <v>0</v>
      </c>
      <c r="W62" s="21">
        <v>2.19</v>
      </c>
      <c r="X62" s="21">
        <v>0</v>
      </c>
      <c r="Y62" s="21">
        <v>1</v>
      </c>
      <c r="Z62" s="21">
        <v>0</v>
      </c>
      <c r="AA62" s="21">
        <f t="shared" si="7"/>
        <v>8.1299999999999937</v>
      </c>
    </row>
    <row r="63" spans="1:27">
      <c r="A63" s="18" t="s">
        <v>153</v>
      </c>
      <c r="B63" s="19" t="s">
        <v>154</v>
      </c>
      <c r="C63" s="18" t="s">
        <v>155</v>
      </c>
      <c r="D63" s="20" t="s">
        <v>4</v>
      </c>
      <c r="E63" s="40" t="s">
        <v>287</v>
      </c>
      <c r="F63" s="40" t="s">
        <v>287</v>
      </c>
      <c r="G63" s="21">
        <f t="shared" si="0"/>
        <v>47.91</v>
      </c>
      <c r="H63" s="21">
        <v>24.8</v>
      </c>
      <c r="I63" s="21">
        <v>15.53</v>
      </c>
      <c r="J63" s="21">
        <v>2.61</v>
      </c>
      <c r="K63" s="21">
        <v>0</v>
      </c>
      <c r="L63" s="21">
        <v>1.62</v>
      </c>
      <c r="M63" s="21">
        <v>0</v>
      </c>
      <c r="N63" s="21">
        <v>1</v>
      </c>
      <c r="O63" s="21">
        <v>2.35</v>
      </c>
      <c r="P63" s="21">
        <f t="shared" si="6"/>
        <v>7.5799999999999965</v>
      </c>
      <c r="R63" s="21">
        <f t="shared" si="1"/>
        <v>47.91</v>
      </c>
      <c r="S63" s="21">
        <v>24.8</v>
      </c>
      <c r="T63" s="21">
        <v>15.53</v>
      </c>
      <c r="U63" s="21">
        <v>2.61</v>
      </c>
      <c r="V63" s="21">
        <v>0</v>
      </c>
      <c r="W63" s="21">
        <v>1.62</v>
      </c>
      <c r="X63" s="21">
        <v>0</v>
      </c>
      <c r="Y63" s="21">
        <v>1</v>
      </c>
      <c r="Z63" s="21">
        <v>2.35</v>
      </c>
      <c r="AA63" s="21">
        <f t="shared" si="7"/>
        <v>7.5799999999999965</v>
      </c>
    </row>
    <row r="64" spans="1:27">
      <c r="A64" s="18" t="s">
        <v>156</v>
      </c>
      <c r="B64" s="19" t="s">
        <v>157</v>
      </c>
      <c r="C64" s="18" t="s">
        <v>158</v>
      </c>
      <c r="D64" s="20" t="s">
        <v>4</v>
      </c>
      <c r="E64" s="40" t="s">
        <v>287</v>
      </c>
      <c r="F64" s="40" t="s">
        <v>287</v>
      </c>
      <c r="G64" s="21">
        <f t="shared" si="0"/>
        <v>28.76</v>
      </c>
      <c r="H64" s="21">
        <v>7</v>
      </c>
      <c r="I64" s="21">
        <v>15</v>
      </c>
      <c r="J64" s="21">
        <v>2.2200000000000002</v>
      </c>
      <c r="K64" s="21">
        <v>0</v>
      </c>
      <c r="L64" s="21">
        <v>1.55</v>
      </c>
      <c r="M64" s="21">
        <v>0.67</v>
      </c>
      <c r="N64" s="21">
        <v>0.81</v>
      </c>
      <c r="O64" s="21">
        <v>1.51</v>
      </c>
      <c r="P64" s="21">
        <f t="shared" si="6"/>
        <v>6.7600000000000016</v>
      </c>
      <c r="R64" s="21">
        <f t="shared" si="1"/>
        <v>29.44</v>
      </c>
      <c r="S64" s="21">
        <v>7</v>
      </c>
      <c r="T64" s="21">
        <v>16.03</v>
      </c>
      <c r="U64" s="21">
        <v>2.0699999999999998</v>
      </c>
      <c r="V64" s="21">
        <v>0</v>
      </c>
      <c r="W64" s="21">
        <v>1.55</v>
      </c>
      <c r="X64" s="21">
        <v>0.67</v>
      </c>
      <c r="Y64" s="21">
        <v>0.81</v>
      </c>
      <c r="Z64" s="21">
        <v>1.31</v>
      </c>
      <c r="AA64" s="21">
        <f t="shared" si="7"/>
        <v>6.41</v>
      </c>
    </row>
    <row r="65" spans="1:27">
      <c r="A65" s="18" t="s">
        <v>159</v>
      </c>
      <c r="B65" s="19" t="s">
        <v>159</v>
      </c>
      <c r="C65" s="18" t="s">
        <v>160</v>
      </c>
      <c r="D65" s="20" t="s">
        <v>4</v>
      </c>
      <c r="E65" s="40" t="s">
        <v>287</v>
      </c>
      <c r="F65" s="40" t="s">
        <v>287</v>
      </c>
      <c r="G65" s="21">
        <f t="shared" si="0"/>
        <v>40.990099999999998</v>
      </c>
      <c r="H65" s="21">
        <v>12.9</v>
      </c>
      <c r="I65" s="21">
        <v>19.284199999999998</v>
      </c>
      <c r="J65" s="21">
        <v>3.01</v>
      </c>
      <c r="K65" s="21">
        <v>0</v>
      </c>
      <c r="L65" s="21">
        <v>2.6</v>
      </c>
      <c r="M65" s="21">
        <v>0</v>
      </c>
      <c r="N65" s="21">
        <v>1</v>
      </c>
      <c r="O65" s="21">
        <v>2.1959</v>
      </c>
      <c r="P65" s="21">
        <f t="shared" si="6"/>
        <v>8.8059000000000012</v>
      </c>
      <c r="R65" s="21">
        <f t="shared" si="1"/>
        <v>49.62</v>
      </c>
      <c r="S65" s="21">
        <v>19.5</v>
      </c>
      <c r="T65" s="21">
        <v>20.91</v>
      </c>
      <c r="U65" s="21">
        <v>3.01</v>
      </c>
      <c r="V65" s="21">
        <v>0</v>
      </c>
      <c r="W65" s="21">
        <v>2.6</v>
      </c>
      <c r="X65" s="21">
        <v>0</v>
      </c>
      <c r="Y65" s="21">
        <v>1</v>
      </c>
      <c r="Z65" s="21">
        <v>2.6</v>
      </c>
      <c r="AA65" s="21">
        <f t="shared" si="7"/>
        <v>9.2099999999999973</v>
      </c>
    </row>
    <row r="66" spans="1:27">
      <c r="A66" s="18"/>
      <c r="B66" s="19"/>
      <c r="C66" s="18"/>
      <c r="D66" s="20"/>
      <c r="E66" s="20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>
      <c r="A67" s="18" t="s">
        <v>169</v>
      </c>
      <c r="B67" s="19" t="s">
        <v>170</v>
      </c>
      <c r="C67" s="18" t="s">
        <v>171</v>
      </c>
      <c r="D67" s="20" t="s">
        <v>3</v>
      </c>
      <c r="E67" s="40" t="s">
        <v>287</v>
      </c>
      <c r="F67" s="40" t="s">
        <v>287</v>
      </c>
      <c r="G67" s="21">
        <f t="shared" ref="G67:G101" si="8">SUM(H67:O67)</f>
        <v>43.84</v>
      </c>
      <c r="H67" s="21">
        <v>20.34</v>
      </c>
      <c r="I67" s="21">
        <v>13.81</v>
      </c>
      <c r="J67" s="21">
        <f>2.14+3.66</f>
        <v>5.8000000000000007</v>
      </c>
      <c r="K67" s="21">
        <v>0</v>
      </c>
      <c r="L67" s="21">
        <v>0.27</v>
      </c>
      <c r="M67" s="21">
        <v>0</v>
      </c>
      <c r="N67" s="21">
        <v>1.54</v>
      </c>
      <c r="O67" s="21">
        <v>2.08</v>
      </c>
      <c r="P67" s="21">
        <f t="shared" ref="P67:P75" si="9">G67-H67-I67</f>
        <v>9.6900000000000031</v>
      </c>
      <c r="R67" s="21">
        <f t="shared" ref="R67:R101" si="10">SUM(S67:Z67)</f>
        <v>43.84</v>
      </c>
      <c r="S67" s="21">
        <v>20.34</v>
      </c>
      <c r="T67" s="21">
        <v>13.81</v>
      </c>
      <c r="U67" s="21">
        <f>2.14+3.66</f>
        <v>5.8000000000000007</v>
      </c>
      <c r="V67" s="21">
        <v>0</v>
      </c>
      <c r="W67" s="21">
        <v>0.27</v>
      </c>
      <c r="X67" s="21">
        <v>0</v>
      </c>
      <c r="Y67" s="21">
        <v>1.54</v>
      </c>
      <c r="Z67" s="21">
        <v>2.08</v>
      </c>
      <c r="AA67" s="21">
        <f t="shared" ref="AA67:AA74" si="11">R67-S67-T67</f>
        <v>9.6900000000000031</v>
      </c>
    </row>
    <row r="68" spans="1:27">
      <c r="A68" s="18" t="s">
        <v>172</v>
      </c>
      <c r="B68" s="19" t="s">
        <v>172</v>
      </c>
      <c r="C68" s="18" t="s">
        <v>173</v>
      </c>
      <c r="D68" s="20" t="s">
        <v>3</v>
      </c>
      <c r="E68" s="40" t="s">
        <v>287</v>
      </c>
      <c r="F68" s="40" t="s">
        <v>287</v>
      </c>
      <c r="G68" s="21">
        <f t="shared" si="8"/>
        <v>145.32</v>
      </c>
      <c r="H68" s="21">
        <v>29.4</v>
      </c>
      <c r="I68" s="21">
        <v>93.79</v>
      </c>
      <c r="J68" s="21">
        <v>8.41</v>
      </c>
      <c r="K68" s="21">
        <v>0</v>
      </c>
      <c r="L68" s="21">
        <v>0</v>
      </c>
      <c r="M68" s="21">
        <v>4.25</v>
      </c>
      <c r="N68" s="21">
        <v>6.66</v>
      </c>
      <c r="O68" s="21">
        <v>2.81</v>
      </c>
      <c r="P68" s="21">
        <f t="shared" si="9"/>
        <v>22.129999999999981</v>
      </c>
      <c r="R68" s="21">
        <f t="shared" si="10"/>
        <v>159.73000000000005</v>
      </c>
      <c r="S68" s="21">
        <v>35.78</v>
      </c>
      <c r="T68" s="21">
        <v>98.95</v>
      </c>
      <c r="U68" s="21">
        <v>9.9</v>
      </c>
      <c r="V68" s="21">
        <v>0</v>
      </c>
      <c r="W68" s="21">
        <v>0</v>
      </c>
      <c r="X68" s="21">
        <v>4.83</v>
      </c>
      <c r="Y68" s="21">
        <v>5.77</v>
      </c>
      <c r="Z68" s="21">
        <v>4.5</v>
      </c>
      <c r="AA68" s="21">
        <f t="shared" si="11"/>
        <v>25.000000000000043</v>
      </c>
    </row>
    <row r="69" spans="1:27">
      <c r="A69" s="18" t="s">
        <v>174</v>
      </c>
      <c r="B69" s="19" t="s">
        <v>174</v>
      </c>
      <c r="C69" s="18" t="s">
        <v>175</v>
      </c>
      <c r="D69" s="20" t="s">
        <v>3</v>
      </c>
      <c r="E69" s="40" t="s">
        <v>287</v>
      </c>
      <c r="F69" s="40" t="s">
        <v>287</v>
      </c>
      <c r="G69" s="21">
        <f t="shared" si="8"/>
        <v>118.45179999999999</v>
      </c>
      <c r="H69" s="21">
        <v>32.28</v>
      </c>
      <c r="I69" s="21">
        <v>68.791799999999995</v>
      </c>
      <c r="J69" s="21">
        <v>2.82</v>
      </c>
      <c r="K69" s="21">
        <v>6.75</v>
      </c>
      <c r="L69" s="21">
        <v>2.97</v>
      </c>
      <c r="M69" s="21">
        <v>3.03</v>
      </c>
      <c r="N69" s="21">
        <v>1</v>
      </c>
      <c r="O69" s="21">
        <v>0.81</v>
      </c>
      <c r="P69" s="21">
        <f t="shared" si="9"/>
        <v>17.379999999999995</v>
      </c>
      <c r="R69" s="21">
        <f t="shared" si="10"/>
        <v>120.42999999999999</v>
      </c>
      <c r="S69" s="21">
        <v>32.28</v>
      </c>
      <c r="T69" s="21">
        <v>70.55</v>
      </c>
      <c r="U69" s="21">
        <v>2.82</v>
      </c>
      <c r="V69" s="21">
        <v>6.97</v>
      </c>
      <c r="W69" s="21">
        <v>2.97</v>
      </c>
      <c r="X69" s="21">
        <v>3.03</v>
      </c>
      <c r="Y69" s="21">
        <v>1</v>
      </c>
      <c r="Z69" s="21">
        <v>0.81</v>
      </c>
      <c r="AA69" s="21">
        <f t="shared" si="11"/>
        <v>17.599999999999994</v>
      </c>
    </row>
    <row r="70" spans="1:27">
      <c r="A70" s="18" t="s">
        <v>176</v>
      </c>
      <c r="B70" s="19" t="s">
        <v>177</v>
      </c>
      <c r="C70" s="18" t="s">
        <v>178</v>
      </c>
      <c r="D70" s="20" t="s">
        <v>3</v>
      </c>
      <c r="E70" s="40" t="s">
        <v>287</v>
      </c>
      <c r="F70" s="20"/>
      <c r="G70" s="21">
        <f t="shared" si="8"/>
        <v>50.38</v>
      </c>
      <c r="H70" s="21">
        <v>20.87</v>
      </c>
      <c r="I70" s="21">
        <v>19.8</v>
      </c>
      <c r="J70" s="21">
        <v>4.7300000000000004</v>
      </c>
      <c r="K70" s="21">
        <v>0</v>
      </c>
      <c r="L70" s="21">
        <v>1.76</v>
      </c>
      <c r="M70" s="21">
        <v>0</v>
      </c>
      <c r="N70" s="21">
        <v>2.08</v>
      </c>
      <c r="O70" s="21">
        <v>1.1399999999999999</v>
      </c>
      <c r="P70" s="21">
        <f t="shared" si="9"/>
        <v>9.7100000000000009</v>
      </c>
      <c r="R70" s="21">
        <f t="shared" si="10"/>
        <v>50.38</v>
      </c>
      <c r="S70" s="21">
        <v>20.87</v>
      </c>
      <c r="T70" s="21">
        <v>19.8</v>
      </c>
      <c r="U70" s="21">
        <v>4.7300000000000004</v>
      </c>
      <c r="V70" s="21">
        <v>0</v>
      </c>
      <c r="W70" s="21">
        <v>1.76</v>
      </c>
      <c r="X70" s="21">
        <v>0</v>
      </c>
      <c r="Y70" s="21">
        <v>2.08</v>
      </c>
      <c r="Z70" s="21">
        <v>1.1399999999999999</v>
      </c>
      <c r="AA70" s="21">
        <f t="shared" si="11"/>
        <v>9.7100000000000009</v>
      </c>
    </row>
    <row r="71" spans="1:27">
      <c r="A71" s="18" t="s">
        <v>179</v>
      </c>
      <c r="B71" s="19" t="s">
        <v>180</v>
      </c>
      <c r="C71" s="18" t="s">
        <v>181</v>
      </c>
      <c r="D71" s="20" t="s">
        <v>3</v>
      </c>
      <c r="E71" s="40" t="s">
        <v>287</v>
      </c>
      <c r="F71" s="40" t="s">
        <v>287</v>
      </c>
      <c r="G71" s="21">
        <f t="shared" si="8"/>
        <v>155.12640000000005</v>
      </c>
      <c r="H71" s="21">
        <v>32.69</v>
      </c>
      <c r="I71" s="21">
        <v>101.0398</v>
      </c>
      <c r="J71" s="21">
        <v>7.11</v>
      </c>
      <c r="K71" s="21">
        <v>6.72</v>
      </c>
      <c r="L71" s="21">
        <v>0</v>
      </c>
      <c r="M71" s="21">
        <v>3.4866000000000001</v>
      </c>
      <c r="N71" s="21">
        <v>3</v>
      </c>
      <c r="O71" s="21">
        <v>1.08</v>
      </c>
      <c r="P71" s="21">
        <f t="shared" si="9"/>
        <v>21.396600000000049</v>
      </c>
      <c r="R71" s="21">
        <f t="shared" si="10"/>
        <v>155.07000000000002</v>
      </c>
      <c r="S71" s="21">
        <v>32.69</v>
      </c>
      <c r="T71" s="21">
        <v>101.05</v>
      </c>
      <c r="U71" s="21">
        <v>7.11</v>
      </c>
      <c r="V71" s="21">
        <v>6.72</v>
      </c>
      <c r="W71" s="21">
        <v>0</v>
      </c>
      <c r="X71" s="21">
        <v>3.42</v>
      </c>
      <c r="Y71" s="21">
        <v>3</v>
      </c>
      <c r="Z71" s="21">
        <v>1.08</v>
      </c>
      <c r="AA71" s="21">
        <f t="shared" si="11"/>
        <v>21.330000000000027</v>
      </c>
    </row>
    <row r="72" spans="1:27">
      <c r="A72" s="18" t="s">
        <v>182</v>
      </c>
      <c r="B72" s="19" t="s">
        <v>183</v>
      </c>
      <c r="C72" s="18" t="s">
        <v>184</v>
      </c>
      <c r="D72" s="20" t="s">
        <v>3</v>
      </c>
      <c r="E72" s="40" t="s">
        <v>287</v>
      </c>
      <c r="F72" s="40" t="s">
        <v>287</v>
      </c>
      <c r="G72" s="21">
        <f t="shared" si="8"/>
        <v>33.239999999999995</v>
      </c>
      <c r="H72" s="21">
        <v>14.6</v>
      </c>
      <c r="I72" s="21">
        <v>12.45</v>
      </c>
      <c r="J72" s="21">
        <v>1.74</v>
      </c>
      <c r="K72" s="21">
        <v>0</v>
      </c>
      <c r="L72" s="21">
        <v>1.62</v>
      </c>
      <c r="M72" s="21">
        <v>0.44</v>
      </c>
      <c r="N72" s="21">
        <v>1</v>
      </c>
      <c r="O72" s="21">
        <v>1.39</v>
      </c>
      <c r="P72" s="21">
        <f t="shared" si="9"/>
        <v>6.1899999999999942</v>
      </c>
      <c r="R72" s="21">
        <f t="shared" si="10"/>
        <v>33.239999999999995</v>
      </c>
      <c r="S72" s="21">
        <v>14.6</v>
      </c>
      <c r="T72" s="21">
        <v>12.45</v>
      </c>
      <c r="U72" s="21">
        <v>1.74</v>
      </c>
      <c r="V72" s="21">
        <v>0</v>
      </c>
      <c r="W72" s="21">
        <v>1.62</v>
      </c>
      <c r="X72" s="21">
        <v>0.44</v>
      </c>
      <c r="Y72" s="21">
        <v>1</v>
      </c>
      <c r="Z72" s="21">
        <v>1.39</v>
      </c>
      <c r="AA72" s="21">
        <f t="shared" si="11"/>
        <v>6.1899999999999942</v>
      </c>
    </row>
    <row r="73" spans="1:27">
      <c r="A73" s="18" t="s">
        <v>185</v>
      </c>
      <c r="B73" s="19" t="s">
        <v>185</v>
      </c>
      <c r="C73" s="18" t="s">
        <v>186</v>
      </c>
      <c r="D73" s="20" t="s">
        <v>3</v>
      </c>
      <c r="E73" s="40" t="s">
        <v>287</v>
      </c>
      <c r="F73" s="40" t="s">
        <v>287</v>
      </c>
      <c r="G73" s="21">
        <f t="shared" si="8"/>
        <v>45.460800000000006</v>
      </c>
      <c r="H73" s="21">
        <v>19.399999999999999</v>
      </c>
      <c r="I73" s="21">
        <v>12.709199999999999</v>
      </c>
      <c r="J73" s="21">
        <v>6.6756000000000002</v>
      </c>
      <c r="K73" s="21">
        <v>0</v>
      </c>
      <c r="L73" s="21">
        <v>2.2229999999999999</v>
      </c>
      <c r="M73" s="21">
        <v>1.2161999999999999</v>
      </c>
      <c r="N73" s="21">
        <v>1</v>
      </c>
      <c r="O73" s="21">
        <v>2.2368000000000001</v>
      </c>
      <c r="P73" s="21">
        <f t="shared" si="9"/>
        <v>13.351600000000008</v>
      </c>
      <c r="R73" s="21">
        <f t="shared" si="10"/>
        <v>55.77000000000001</v>
      </c>
      <c r="S73" s="21">
        <v>22.6</v>
      </c>
      <c r="T73" s="21">
        <v>16.04</v>
      </c>
      <c r="U73" s="21">
        <v>8.57</v>
      </c>
      <c r="V73" s="21">
        <v>0</v>
      </c>
      <c r="W73" s="21">
        <v>2.66</v>
      </c>
      <c r="X73" s="21">
        <v>1.49</v>
      </c>
      <c r="Y73" s="21">
        <v>2</v>
      </c>
      <c r="Z73" s="21">
        <v>2.41</v>
      </c>
      <c r="AA73" s="21">
        <f t="shared" si="11"/>
        <v>17.13000000000001</v>
      </c>
    </row>
    <row r="74" spans="1:27">
      <c r="A74" s="18" t="s">
        <v>187</v>
      </c>
      <c r="B74" s="19" t="s">
        <v>188</v>
      </c>
      <c r="C74" s="18" t="s">
        <v>189</v>
      </c>
      <c r="D74" s="20" t="s">
        <v>3</v>
      </c>
      <c r="E74" s="40" t="s">
        <v>287</v>
      </c>
      <c r="F74" s="40" t="s">
        <v>287</v>
      </c>
      <c r="G74" s="21">
        <f t="shared" si="8"/>
        <v>5.9800000000000013</v>
      </c>
      <c r="H74" s="21">
        <v>2.6</v>
      </c>
      <c r="I74" s="21">
        <v>1.3</v>
      </c>
      <c r="J74" s="21"/>
      <c r="K74" s="21">
        <v>0.86</v>
      </c>
      <c r="L74" s="21">
        <v>0.27</v>
      </c>
      <c r="M74" s="21">
        <v>0.34</v>
      </c>
      <c r="N74" s="21">
        <v>0</v>
      </c>
      <c r="O74" s="21">
        <v>0.61</v>
      </c>
      <c r="P74" s="21">
        <f t="shared" si="9"/>
        <v>2.080000000000001</v>
      </c>
      <c r="R74" s="21">
        <f t="shared" si="10"/>
        <v>6.46</v>
      </c>
      <c r="S74" s="21">
        <v>2.6</v>
      </c>
      <c r="T74" s="21">
        <v>1.78</v>
      </c>
      <c r="U74" s="21"/>
      <c r="V74" s="21">
        <v>0.86</v>
      </c>
      <c r="W74" s="21">
        <v>0.27</v>
      </c>
      <c r="X74" s="21">
        <v>0.33</v>
      </c>
      <c r="Y74" s="21">
        <v>0</v>
      </c>
      <c r="Z74" s="21">
        <v>0.62</v>
      </c>
      <c r="AA74" s="21">
        <f t="shared" si="11"/>
        <v>2.08</v>
      </c>
    </row>
    <row r="75" spans="1:27">
      <c r="A75" s="18" t="s">
        <v>190</v>
      </c>
      <c r="B75" s="19" t="s">
        <v>191</v>
      </c>
      <c r="C75" s="18" t="s">
        <v>192</v>
      </c>
      <c r="D75" s="20" t="s">
        <v>3</v>
      </c>
      <c r="E75" s="40" t="s">
        <v>287</v>
      </c>
      <c r="F75" s="40" t="s">
        <v>287</v>
      </c>
      <c r="G75" s="21">
        <f t="shared" si="8"/>
        <v>34.6</v>
      </c>
      <c r="H75" s="21">
        <v>16.34</v>
      </c>
      <c r="I75" s="21">
        <v>11.4</v>
      </c>
      <c r="J75" s="21">
        <v>4.3899999999999997</v>
      </c>
      <c r="K75" s="21">
        <v>0</v>
      </c>
      <c r="L75" s="21">
        <v>0</v>
      </c>
      <c r="M75" s="21">
        <v>0</v>
      </c>
      <c r="N75" s="21">
        <v>1</v>
      </c>
      <c r="O75" s="21">
        <v>1.47</v>
      </c>
      <c r="P75" s="21">
        <f t="shared" si="9"/>
        <v>6.8600000000000012</v>
      </c>
      <c r="R75" s="21">
        <f t="shared" si="10"/>
        <v>38.880000000000003</v>
      </c>
      <c r="S75" s="21">
        <v>17.100000000000001</v>
      </c>
      <c r="T75" s="21">
        <v>15.12</v>
      </c>
      <c r="U75" s="21">
        <v>3.02</v>
      </c>
      <c r="V75" s="21">
        <v>0</v>
      </c>
      <c r="W75" s="21">
        <v>0</v>
      </c>
      <c r="X75" s="21">
        <v>0</v>
      </c>
      <c r="Y75" s="21">
        <v>1</v>
      </c>
      <c r="Z75" s="21">
        <v>2.64</v>
      </c>
      <c r="AA75" s="21"/>
    </row>
    <row r="76" spans="1:27">
      <c r="A76" s="18" t="s">
        <v>193</v>
      </c>
      <c r="B76" s="19" t="s">
        <v>194</v>
      </c>
      <c r="C76" s="18" t="s">
        <v>195</v>
      </c>
      <c r="D76" s="20" t="s">
        <v>3</v>
      </c>
      <c r="E76" s="20"/>
      <c r="F76" s="20"/>
      <c r="G76" s="21">
        <f t="shared" si="8"/>
        <v>0</v>
      </c>
      <c r="H76" s="21" t="s">
        <v>288</v>
      </c>
      <c r="I76" s="21"/>
      <c r="J76" s="21"/>
      <c r="K76" s="21"/>
      <c r="L76" s="21"/>
      <c r="M76" s="21"/>
      <c r="N76" s="21"/>
      <c r="O76" s="21"/>
      <c r="P76" s="21" t="s">
        <v>274</v>
      </c>
      <c r="R76" s="21">
        <f t="shared" si="10"/>
        <v>0</v>
      </c>
      <c r="S76" s="21" t="s">
        <v>288</v>
      </c>
      <c r="T76" s="21"/>
      <c r="U76" s="21"/>
      <c r="V76" s="21"/>
      <c r="W76" s="21"/>
      <c r="X76" s="21"/>
      <c r="Y76" s="21"/>
      <c r="Z76" s="21"/>
      <c r="AA76" s="21" t="s">
        <v>274</v>
      </c>
    </row>
    <row r="77" spans="1:27">
      <c r="A77" s="18" t="s">
        <v>196</v>
      </c>
      <c r="B77" s="19" t="s">
        <v>197</v>
      </c>
      <c r="C77" s="18" t="s">
        <v>198</v>
      </c>
      <c r="D77" s="20" t="s">
        <v>3</v>
      </c>
      <c r="E77" s="40" t="s">
        <v>287</v>
      </c>
      <c r="F77" s="40" t="s">
        <v>287</v>
      </c>
      <c r="G77" s="21">
        <f t="shared" si="8"/>
        <v>43.58</v>
      </c>
      <c r="H77" s="21">
        <v>17.8</v>
      </c>
      <c r="I77" s="21">
        <v>16.420000000000002</v>
      </c>
      <c r="J77" s="21">
        <v>5.6</v>
      </c>
      <c r="K77" s="21">
        <v>0</v>
      </c>
      <c r="L77" s="21">
        <v>0.66</v>
      </c>
      <c r="M77" s="21">
        <v>0</v>
      </c>
      <c r="N77" s="21">
        <v>1</v>
      </c>
      <c r="O77" s="21">
        <v>2.1</v>
      </c>
      <c r="P77" s="21">
        <f t="shared" ref="P77:P101" si="12">G77-H77-I77</f>
        <v>9.3599999999999959</v>
      </c>
      <c r="R77" s="21">
        <f t="shared" si="10"/>
        <v>34.889999999999993</v>
      </c>
      <c r="S77" s="21">
        <v>14.2</v>
      </c>
      <c r="T77" s="21">
        <v>11.81</v>
      </c>
      <c r="U77" s="21">
        <v>5.31</v>
      </c>
      <c r="V77" s="21">
        <v>0</v>
      </c>
      <c r="W77" s="21">
        <v>0.66</v>
      </c>
      <c r="X77" s="21">
        <v>0</v>
      </c>
      <c r="Y77" s="21">
        <v>1</v>
      </c>
      <c r="Z77" s="21">
        <v>1.91</v>
      </c>
      <c r="AA77" s="21">
        <f t="shared" ref="AA77:AA101" si="13">R77-S77-T77</f>
        <v>8.8799999999999937</v>
      </c>
    </row>
    <row r="78" spans="1:27">
      <c r="A78" s="18" t="s">
        <v>199</v>
      </c>
      <c r="B78" s="19" t="s">
        <v>200</v>
      </c>
      <c r="C78" s="18" t="s">
        <v>201</v>
      </c>
      <c r="D78" s="20" t="s">
        <v>3</v>
      </c>
      <c r="E78" s="40" t="s">
        <v>287</v>
      </c>
      <c r="F78" s="40" t="s">
        <v>287</v>
      </c>
      <c r="G78" s="21">
        <f t="shared" si="8"/>
        <v>52.375700000000002</v>
      </c>
      <c r="H78" s="21">
        <v>22.18</v>
      </c>
      <c r="I78" s="21">
        <v>23.797000000000001</v>
      </c>
      <c r="J78" s="21">
        <v>2.89</v>
      </c>
      <c r="K78" s="21">
        <v>0</v>
      </c>
      <c r="L78" s="21">
        <v>1.1487000000000001</v>
      </c>
      <c r="M78" s="21">
        <v>0</v>
      </c>
      <c r="N78" s="21">
        <v>1</v>
      </c>
      <c r="O78" s="21">
        <v>1.36</v>
      </c>
      <c r="P78" s="21">
        <f t="shared" si="12"/>
        <v>6.3987000000000016</v>
      </c>
      <c r="R78" s="21">
        <f t="shared" si="10"/>
        <v>50.97</v>
      </c>
      <c r="S78" s="21">
        <v>22.18</v>
      </c>
      <c r="T78" s="21">
        <v>22.93</v>
      </c>
      <c r="U78" s="21">
        <v>2.89</v>
      </c>
      <c r="V78" s="21">
        <v>0</v>
      </c>
      <c r="W78" s="21">
        <v>0.61</v>
      </c>
      <c r="X78" s="21">
        <v>0</v>
      </c>
      <c r="Y78" s="21">
        <v>1</v>
      </c>
      <c r="Z78" s="21">
        <v>1.36</v>
      </c>
      <c r="AA78" s="21">
        <f t="shared" si="13"/>
        <v>5.8599999999999994</v>
      </c>
    </row>
    <row r="79" spans="1:27">
      <c r="A79" s="18" t="s">
        <v>202</v>
      </c>
      <c r="B79" s="19" t="s">
        <v>202</v>
      </c>
      <c r="C79" s="18" t="s">
        <v>203</v>
      </c>
      <c r="D79" s="20" t="s">
        <v>3</v>
      </c>
      <c r="E79" s="40" t="s">
        <v>287</v>
      </c>
      <c r="F79" s="40" t="s">
        <v>287</v>
      </c>
      <c r="G79" s="21">
        <f t="shared" si="8"/>
        <v>45.540000000000006</v>
      </c>
      <c r="H79" s="21">
        <v>19.45</v>
      </c>
      <c r="I79" s="21">
        <v>18.53</v>
      </c>
      <c r="J79" s="21">
        <v>2.89</v>
      </c>
      <c r="K79" s="21">
        <v>0</v>
      </c>
      <c r="L79" s="21">
        <v>1.57</v>
      </c>
      <c r="M79" s="21">
        <v>0</v>
      </c>
      <c r="N79" s="21">
        <v>1</v>
      </c>
      <c r="O79" s="21">
        <v>2.1</v>
      </c>
      <c r="P79" s="21">
        <f t="shared" si="12"/>
        <v>7.5600000000000058</v>
      </c>
      <c r="R79" s="21">
        <f t="shared" si="10"/>
        <v>45.540000000000006</v>
      </c>
      <c r="S79" s="21">
        <v>19.45</v>
      </c>
      <c r="T79" s="21">
        <v>18.53</v>
      </c>
      <c r="U79" s="21">
        <v>2.89</v>
      </c>
      <c r="V79" s="21">
        <v>0</v>
      </c>
      <c r="W79" s="21">
        <v>1.57</v>
      </c>
      <c r="X79" s="21">
        <v>0</v>
      </c>
      <c r="Y79" s="21">
        <v>1</v>
      </c>
      <c r="Z79" s="21">
        <v>2.1</v>
      </c>
      <c r="AA79" s="21">
        <f t="shared" si="13"/>
        <v>7.5600000000000058</v>
      </c>
    </row>
    <row r="80" spans="1:27">
      <c r="A80" s="18" t="s">
        <v>204</v>
      </c>
      <c r="B80" s="19" t="s">
        <v>204</v>
      </c>
      <c r="C80" s="18" t="s">
        <v>205</v>
      </c>
      <c r="D80" s="20" t="s">
        <v>3</v>
      </c>
      <c r="E80" s="40" t="s">
        <v>287</v>
      </c>
      <c r="F80" s="40" t="s">
        <v>287</v>
      </c>
      <c r="G80" s="21">
        <f t="shared" si="8"/>
        <v>35.660000000000004</v>
      </c>
      <c r="H80" s="21">
        <v>16.28</v>
      </c>
      <c r="I80" s="21">
        <v>13.73</v>
      </c>
      <c r="J80" s="21">
        <v>2.62</v>
      </c>
      <c r="K80" s="21">
        <v>0</v>
      </c>
      <c r="L80" s="21">
        <v>0</v>
      </c>
      <c r="M80" s="21">
        <v>0</v>
      </c>
      <c r="N80" s="21">
        <v>0.68</v>
      </c>
      <c r="O80" s="21">
        <v>2.35</v>
      </c>
      <c r="P80" s="21">
        <f t="shared" si="12"/>
        <v>5.6500000000000021</v>
      </c>
      <c r="R80" s="21">
        <f t="shared" si="10"/>
        <v>35.660000000000004</v>
      </c>
      <c r="S80" s="21">
        <v>16.28</v>
      </c>
      <c r="T80" s="21">
        <v>13.73</v>
      </c>
      <c r="U80" s="21">
        <v>2.62</v>
      </c>
      <c r="V80" s="21">
        <v>0</v>
      </c>
      <c r="W80" s="21">
        <v>0</v>
      </c>
      <c r="X80" s="21">
        <v>0</v>
      </c>
      <c r="Y80" s="21">
        <v>0.68</v>
      </c>
      <c r="Z80" s="21">
        <v>2.35</v>
      </c>
      <c r="AA80" s="21">
        <f t="shared" si="13"/>
        <v>5.6500000000000021</v>
      </c>
    </row>
    <row r="81" spans="1:27">
      <c r="A81" s="18" t="s">
        <v>206</v>
      </c>
      <c r="B81" s="19" t="s">
        <v>206</v>
      </c>
      <c r="C81" s="18" t="s">
        <v>207</v>
      </c>
      <c r="D81" s="20" t="s">
        <v>3</v>
      </c>
      <c r="E81" s="40" t="s">
        <v>287</v>
      </c>
      <c r="F81" s="40" t="s">
        <v>287</v>
      </c>
      <c r="G81" s="21">
        <f t="shared" si="8"/>
        <v>23.64</v>
      </c>
      <c r="H81" s="21">
        <v>8.56</v>
      </c>
      <c r="I81" s="21">
        <v>10.9</v>
      </c>
      <c r="J81" s="21">
        <v>0.96</v>
      </c>
      <c r="K81" s="21">
        <v>0</v>
      </c>
      <c r="L81" s="21">
        <v>0.64</v>
      </c>
      <c r="M81" s="21">
        <v>0</v>
      </c>
      <c r="N81" s="21">
        <v>1</v>
      </c>
      <c r="O81" s="21">
        <v>1.58</v>
      </c>
      <c r="P81" s="21">
        <f t="shared" si="12"/>
        <v>4.18</v>
      </c>
      <c r="R81" s="21">
        <f t="shared" si="10"/>
        <v>24.080000000000002</v>
      </c>
      <c r="S81" s="21">
        <v>8.56</v>
      </c>
      <c r="T81" s="21">
        <v>11.68</v>
      </c>
      <c r="U81" s="21">
        <v>0</v>
      </c>
      <c r="V81" s="21">
        <v>0</v>
      </c>
      <c r="W81" s="21">
        <v>0.64</v>
      </c>
      <c r="X81" s="21">
        <v>0</v>
      </c>
      <c r="Y81" s="21">
        <v>1</v>
      </c>
      <c r="Z81" s="21">
        <v>2.2000000000000002</v>
      </c>
      <c r="AA81" s="21">
        <f t="shared" si="13"/>
        <v>3.8400000000000016</v>
      </c>
    </row>
    <row r="82" spans="1:27">
      <c r="A82" s="18" t="s">
        <v>208</v>
      </c>
      <c r="B82" s="19" t="s">
        <v>209</v>
      </c>
      <c r="C82" s="18" t="s">
        <v>210</v>
      </c>
      <c r="D82" s="20" t="s">
        <v>3</v>
      </c>
      <c r="E82" s="40" t="s">
        <v>287</v>
      </c>
      <c r="F82" s="40" t="s">
        <v>287</v>
      </c>
      <c r="G82" s="21">
        <f t="shared" si="8"/>
        <v>8.9699999999999989</v>
      </c>
      <c r="H82" s="21">
        <v>2</v>
      </c>
      <c r="I82" s="21">
        <v>5.97</v>
      </c>
      <c r="J82" s="21">
        <v>1</v>
      </c>
      <c r="K82" s="21"/>
      <c r="L82" s="21"/>
      <c r="M82" s="21"/>
      <c r="N82" s="21"/>
      <c r="O82" s="21"/>
      <c r="P82" s="21">
        <f t="shared" si="12"/>
        <v>0.99999999999999911</v>
      </c>
      <c r="R82" s="21">
        <f t="shared" si="10"/>
        <v>8.9699999999999989</v>
      </c>
      <c r="S82" s="21">
        <v>2</v>
      </c>
      <c r="T82" s="21">
        <v>5.97</v>
      </c>
      <c r="U82" s="21">
        <v>1</v>
      </c>
      <c r="V82" s="21"/>
      <c r="W82" s="21"/>
      <c r="X82" s="21"/>
      <c r="Y82" s="21"/>
      <c r="Z82" s="21"/>
      <c r="AA82" s="21">
        <f t="shared" si="13"/>
        <v>0.99999999999999911</v>
      </c>
    </row>
    <row r="83" spans="1:27">
      <c r="A83" s="18" t="s">
        <v>211</v>
      </c>
      <c r="B83" s="19" t="s">
        <v>211</v>
      </c>
      <c r="C83" s="18" t="s">
        <v>212</v>
      </c>
      <c r="D83" s="20" t="s">
        <v>3</v>
      </c>
      <c r="E83" s="40" t="s">
        <v>287</v>
      </c>
      <c r="F83" s="40" t="s">
        <v>287</v>
      </c>
      <c r="G83" s="21">
        <f t="shared" si="8"/>
        <v>46.943600000000004</v>
      </c>
      <c r="H83" s="21">
        <v>23.47</v>
      </c>
      <c r="I83" s="21">
        <v>16.803999999999998</v>
      </c>
      <c r="J83" s="21">
        <v>2.36</v>
      </c>
      <c r="K83" s="21">
        <v>0</v>
      </c>
      <c r="L83" s="21">
        <v>0</v>
      </c>
      <c r="M83" s="21">
        <v>0</v>
      </c>
      <c r="N83" s="21">
        <v>1.81</v>
      </c>
      <c r="O83" s="21">
        <v>2.4996</v>
      </c>
      <c r="P83" s="21">
        <f t="shared" si="12"/>
        <v>6.6696000000000062</v>
      </c>
      <c r="R83" s="21">
        <f t="shared" si="10"/>
        <v>49.91</v>
      </c>
      <c r="S83" s="21">
        <v>26.35</v>
      </c>
      <c r="T83" s="21">
        <v>16.98</v>
      </c>
      <c r="U83" s="21">
        <v>2.36</v>
      </c>
      <c r="V83" s="21">
        <v>0</v>
      </c>
      <c r="W83" s="21">
        <v>0</v>
      </c>
      <c r="X83" s="21">
        <v>0</v>
      </c>
      <c r="Y83" s="21">
        <v>1.81</v>
      </c>
      <c r="Z83" s="21">
        <v>2.41</v>
      </c>
      <c r="AA83" s="21">
        <f t="shared" si="13"/>
        <v>6.5799999999999947</v>
      </c>
    </row>
    <row r="84" spans="1:27">
      <c r="A84" s="18" t="s">
        <v>213</v>
      </c>
      <c r="B84" s="19" t="s">
        <v>214</v>
      </c>
      <c r="C84" s="18" t="s">
        <v>215</v>
      </c>
      <c r="D84" s="20" t="s">
        <v>3</v>
      </c>
      <c r="E84" s="40" t="s">
        <v>287</v>
      </c>
      <c r="F84" s="40" t="s">
        <v>287</v>
      </c>
      <c r="G84" s="21">
        <f t="shared" si="8"/>
        <v>12.860000000000001</v>
      </c>
      <c r="H84" s="21">
        <v>6.1</v>
      </c>
      <c r="I84" s="21">
        <v>4.38</v>
      </c>
      <c r="J84" s="21">
        <v>0.88</v>
      </c>
      <c r="K84" s="21">
        <v>0</v>
      </c>
      <c r="L84" s="21">
        <v>0</v>
      </c>
      <c r="M84" s="21">
        <v>0</v>
      </c>
      <c r="N84" s="21">
        <v>0.82</v>
      </c>
      <c r="O84" s="21">
        <v>0.68</v>
      </c>
      <c r="P84" s="21">
        <f t="shared" si="12"/>
        <v>2.3800000000000017</v>
      </c>
      <c r="R84" s="21">
        <f t="shared" si="10"/>
        <v>12.860000000000001</v>
      </c>
      <c r="S84" s="21">
        <v>6.1</v>
      </c>
      <c r="T84" s="21">
        <v>4.38</v>
      </c>
      <c r="U84" s="21">
        <v>0.88</v>
      </c>
      <c r="V84" s="21">
        <v>0</v>
      </c>
      <c r="W84" s="21">
        <v>0</v>
      </c>
      <c r="X84" s="21">
        <v>0</v>
      </c>
      <c r="Y84" s="21">
        <v>0.82</v>
      </c>
      <c r="Z84" s="21">
        <v>0.68</v>
      </c>
      <c r="AA84" s="21">
        <f t="shared" si="13"/>
        <v>2.3800000000000017</v>
      </c>
    </row>
    <row r="85" spans="1:27">
      <c r="A85" s="18" t="s">
        <v>216</v>
      </c>
      <c r="B85" s="19" t="s">
        <v>217</v>
      </c>
      <c r="C85" s="18" t="s">
        <v>218</v>
      </c>
      <c r="D85" s="20" t="s">
        <v>3</v>
      </c>
      <c r="E85" s="40" t="s">
        <v>287</v>
      </c>
      <c r="F85" s="40" t="s">
        <v>287</v>
      </c>
      <c r="G85" s="21">
        <f t="shared" si="8"/>
        <v>5.7299999999999995</v>
      </c>
      <c r="H85" s="21">
        <v>1</v>
      </c>
      <c r="I85" s="21">
        <v>3.78</v>
      </c>
      <c r="J85" s="21">
        <v>0.95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f t="shared" si="12"/>
        <v>0.94999999999999973</v>
      </c>
      <c r="R85" s="21">
        <f t="shared" si="10"/>
        <v>5.7299999999999995</v>
      </c>
      <c r="S85" s="21">
        <v>1</v>
      </c>
      <c r="T85" s="21">
        <v>3.78</v>
      </c>
      <c r="U85" s="21">
        <v>0.95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f t="shared" si="13"/>
        <v>0.94999999999999973</v>
      </c>
    </row>
    <row r="86" spans="1:27">
      <c r="A86" s="18" t="s">
        <v>219</v>
      </c>
      <c r="B86" s="19" t="s">
        <v>220</v>
      </c>
      <c r="C86" s="18" t="s">
        <v>221</v>
      </c>
      <c r="D86" s="20" t="s">
        <v>3</v>
      </c>
      <c r="E86" s="40" t="s">
        <v>287</v>
      </c>
      <c r="F86" s="40" t="s">
        <v>287</v>
      </c>
      <c r="G86" s="21">
        <f t="shared" si="8"/>
        <v>5.48</v>
      </c>
      <c r="H86" s="21">
        <v>2.48</v>
      </c>
      <c r="I86" s="21">
        <v>2.5</v>
      </c>
      <c r="J86" s="21">
        <v>0.5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f t="shared" si="12"/>
        <v>0.50000000000000044</v>
      </c>
      <c r="R86" s="21">
        <f t="shared" si="10"/>
        <v>5.48</v>
      </c>
      <c r="S86" s="21">
        <v>2.48</v>
      </c>
      <c r="T86" s="21">
        <v>2.5</v>
      </c>
      <c r="U86" s="21">
        <v>0.5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f t="shared" si="13"/>
        <v>0.50000000000000044</v>
      </c>
    </row>
    <row r="87" spans="1:27">
      <c r="A87" s="18" t="s">
        <v>222</v>
      </c>
      <c r="B87" s="19" t="s">
        <v>223</v>
      </c>
      <c r="C87" s="18" t="s">
        <v>224</v>
      </c>
      <c r="D87" s="20" t="s">
        <v>3</v>
      </c>
      <c r="E87" s="40" t="s">
        <v>287</v>
      </c>
      <c r="F87" s="20"/>
      <c r="G87" s="21">
        <f t="shared" si="8"/>
        <v>6.96</v>
      </c>
      <c r="H87" s="21">
        <v>3.72</v>
      </c>
      <c r="I87" s="21">
        <v>1.87</v>
      </c>
      <c r="J87" s="21">
        <v>1.01</v>
      </c>
      <c r="K87" s="21">
        <v>0</v>
      </c>
      <c r="L87" s="21">
        <v>0.16</v>
      </c>
      <c r="M87" s="21">
        <v>0</v>
      </c>
      <c r="N87" s="21">
        <v>0</v>
      </c>
      <c r="O87" s="21">
        <v>0.2</v>
      </c>
      <c r="P87" s="21">
        <f t="shared" si="12"/>
        <v>1.3699999999999997</v>
      </c>
      <c r="R87" s="21">
        <f t="shared" si="10"/>
        <v>6.96</v>
      </c>
      <c r="S87" s="21">
        <v>3.72</v>
      </c>
      <c r="T87" s="21">
        <v>1.87</v>
      </c>
      <c r="U87" s="21">
        <v>1.01</v>
      </c>
      <c r="V87" s="21">
        <v>0</v>
      </c>
      <c r="W87" s="21">
        <v>0.16</v>
      </c>
      <c r="X87" s="21">
        <v>0</v>
      </c>
      <c r="Y87" s="21">
        <v>0</v>
      </c>
      <c r="Z87" s="21">
        <v>0.2</v>
      </c>
      <c r="AA87" s="21">
        <f t="shared" si="13"/>
        <v>1.3699999999999997</v>
      </c>
    </row>
    <row r="88" spans="1:27">
      <c r="A88" s="18" t="s">
        <v>225</v>
      </c>
      <c r="B88" s="19" t="s">
        <v>226</v>
      </c>
      <c r="C88" s="18" t="s">
        <v>227</v>
      </c>
      <c r="D88" s="20" t="s">
        <v>3</v>
      </c>
      <c r="E88" s="40" t="s">
        <v>287</v>
      </c>
      <c r="F88" s="20"/>
      <c r="G88" s="21">
        <f t="shared" si="8"/>
        <v>4.21</v>
      </c>
      <c r="H88" s="21">
        <v>2.3199999999999998</v>
      </c>
      <c r="I88" s="21">
        <v>1.1000000000000001</v>
      </c>
      <c r="J88" s="21">
        <v>0.28000000000000003</v>
      </c>
      <c r="K88" s="21">
        <v>0</v>
      </c>
      <c r="L88" s="21">
        <v>0.17</v>
      </c>
      <c r="M88" s="21">
        <v>0</v>
      </c>
      <c r="N88" s="21">
        <v>0</v>
      </c>
      <c r="O88" s="21">
        <v>0.34</v>
      </c>
      <c r="P88" s="21">
        <f t="shared" si="12"/>
        <v>0.79</v>
      </c>
      <c r="R88" s="21">
        <f t="shared" si="10"/>
        <v>4.21</v>
      </c>
      <c r="S88" s="21">
        <v>2.3199999999999998</v>
      </c>
      <c r="T88" s="21">
        <v>1.1000000000000001</v>
      </c>
      <c r="U88" s="21">
        <v>0.28000000000000003</v>
      </c>
      <c r="V88" s="21">
        <v>0</v>
      </c>
      <c r="W88" s="21">
        <v>0.17</v>
      </c>
      <c r="X88" s="21">
        <v>0</v>
      </c>
      <c r="Y88" s="21">
        <v>0</v>
      </c>
      <c r="Z88" s="21">
        <v>0.34</v>
      </c>
      <c r="AA88" s="21">
        <f t="shared" si="13"/>
        <v>0.79</v>
      </c>
    </row>
    <row r="89" spans="1:27">
      <c r="A89" s="18" t="s">
        <v>228</v>
      </c>
      <c r="B89" s="19" t="s">
        <v>229</v>
      </c>
      <c r="C89" s="18" t="s">
        <v>230</v>
      </c>
      <c r="D89" s="20" t="s">
        <v>3</v>
      </c>
      <c r="E89" s="40" t="s">
        <v>287</v>
      </c>
      <c r="F89" s="40" t="s">
        <v>287</v>
      </c>
      <c r="G89" s="21">
        <f t="shared" si="8"/>
        <v>22.656700000000001</v>
      </c>
      <c r="H89" s="21">
        <v>3</v>
      </c>
      <c r="I89" s="21">
        <v>13.39</v>
      </c>
      <c r="J89" s="21">
        <v>3.0066999999999999</v>
      </c>
      <c r="K89" s="21">
        <v>0</v>
      </c>
      <c r="L89" s="21">
        <v>0.54</v>
      </c>
      <c r="M89" s="21">
        <v>0.3</v>
      </c>
      <c r="N89" s="21">
        <v>1</v>
      </c>
      <c r="O89" s="21">
        <v>1.42</v>
      </c>
      <c r="P89" s="21">
        <f t="shared" si="12"/>
        <v>6.2667000000000002</v>
      </c>
      <c r="R89" s="21">
        <f t="shared" si="10"/>
        <v>22.71</v>
      </c>
      <c r="S89" s="21">
        <v>3</v>
      </c>
      <c r="T89" s="21">
        <v>13.39</v>
      </c>
      <c r="U89" s="21">
        <v>3.06</v>
      </c>
      <c r="V89" s="21">
        <v>0</v>
      </c>
      <c r="W89" s="21">
        <v>0.54</v>
      </c>
      <c r="X89" s="21">
        <v>0.3</v>
      </c>
      <c r="Y89" s="21">
        <v>1</v>
      </c>
      <c r="Z89" s="21">
        <v>1.42</v>
      </c>
      <c r="AA89" s="21">
        <f t="shared" si="13"/>
        <v>6.32</v>
      </c>
    </row>
    <row r="90" spans="1:27">
      <c r="A90" s="18" t="s">
        <v>231</v>
      </c>
      <c r="B90" s="19" t="s">
        <v>232</v>
      </c>
      <c r="C90" s="3" t="s">
        <v>233</v>
      </c>
      <c r="D90" s="20" t="s">
        <v>3</v>
      </c>
      <c r="E90" s="40" t="s">
        <v>287</v>
      </c>
      <c r="F90" s="40" t="s">
        <v>287</v>
      </c>
      <c r="G90" s="21">
        <f t="shared" si="8"/>
        <v>78.120700000000014</v>
      </c>
      <c r="H90" s="21">
        <v>35.6</v>
      </c>
      <c r="I90" s="21">
        <v>31.5807</v>
      </c>
      <c r="J90" s="21">
        <v>5.58</v>
      </c>
      <c r="K90" s="21">
        <v>0</v>
      </c>
      <c r="L90" s="21">
        <v>1.18</v>
      </c>
      <c r="M90" s="21">
        <v>0</v>
      </c>
      <c r="N90" s="21">
        <v>2</v>
      </c>
      <c r="O90" s="21">
        <v>2.1800000000000002</v>
      </c>
      <c r="P90" s="21">
        <f t="shared" si="12"/>
        <v>10.940000000000012</v>
      </c>
      <c r="R90" s="21">
        <f t="shared" si="10"/>
        <v>76.970000000000013</v>
      </c>
      <c r="S90" s="21">
        <v>34.6</v>
      </c>
      <c r="T90" s="21">
        <v>31.43</v>
      </c>
      <c r="U90" s="21">
        <v>5.58</v>
      </c>
      <c r="V90" s="21">
        <v>0</v>
      </c>
      <c r="W90" s="21">
        <v>1.18</v>
      </c>
      <c r="X90" s="21">
        <v>0</v>
      </c>
      <c r="Y90" s="21">
        <v>2</v>
      </c>
      <c r="Z90" s="21">
        <v>2.1800000000000002</v>
      </c>
      <c r="AA90" s="21">
        <f t="shared" si="13"/>
        <v>10.940000000000012</v>
      </c>
    </row>
    <row r="91" spans="1:27">
      <c r="A91" s="18" t="s">
        <v>234</v>
      </c>
      <c r="B91" s="19" t="s">
        <v>234</v>
      </c>
      <c r="C91" s="18" t="s">
        <v>235</v>
      </c>
      <c r="D91" s="20" t="s">
        <v>3</v>
      </c>
      <c r="E91" s="40" t="s">
        <v>287</v>
      </c>
      <c r="F91" s="40" t="s">
        <v>287</v>
      </c>
      <c r="G91" s="21">
        <f t="shared" si="8"/>
        <v>107.85290000000001</v>
      </c>
      <c r="H91" s="21">
        <v>35.92</v>
      </c>
      <c r="I91" s="21">
        <v>44.4253</v>
      </c>
      <c r="J91" s="21">
        <v>7.18</v>
      </c>
      <c r="K91" s="21">
        <v>0</v>
      </c>
      <c r="L91" s="21">
        <v>3.8513999999999999</v>
      </c>
      <c r="M91" s="21">
        <v>6.69</v>
      </c>
      <c r="N91" s="21">
        <v>4.2161999999999997</v>
      </c>
      <c r="O91" s="21">
        <v>5.57</v>
      </c>
      <c r="P91" s="21">
        <f t="shared" si="12"/>
        <v>27.507600000000004</v>
      </c>
      <c r="R91" s="21">
        <f t="shared" si="10"/>
        <v>105.36000000000001</v>
      </c>
      <c r="S91" s="21">
        <v>35.92</v>
      </c>
      <c r="T91" s="21">
        <v>42.33</v>
      </c>
      <c r="U91" s="21">
        <v>7.18</v>
      </c>
      <c r="V91" s="21">
        <v>0</v>
      </c>
      <c r="W91" s="21">
        <v>4.45</v>
      </c>
      <c r="X91" s="21">
        <v>6.69</v>
      </c>
      <c r="Y91" s="21">
        <v>3.22</v>
      </c>
      <c r="Z91" s="21">
        <v>5.57</v>
      </c>
      <c r="AA91" s="21">
        <f t="shared" si="13"/>
        <v>27.110000000000014</v>
      </c>
    </row>
    <row r="92" spans="1:27">
      <c r="A92" s="18" t="s">
        <v>236</v>
      </c>
      <c r="B92" s="19" t="s">
        <v>237</v>
      </c>
      <c r="C92" s="18" t="s">
        <v>238</v>
      </c>
      <c r="D92" s="20" t="s">
        <v>3</v>
      </c>
      <c r="E92" s="40" t="s">
        <v>287</v>
      </c>
      <c r="F92" s="40" t="s">
        <v>287</v>
      </c>
      <c r="G92" s="21">
        <f t="shared" si="8"/>
        <v>28.94</v>
      </c>
      <c r="H92" s="21">
        <v>13.22</v>
      </c>
      <c r="I92" s="21">
        <v>12.9</v>
      </c>
      <c r="J92" s="21">
        <v>1.27</v>
      </c>
      <c r="K92" s="21">
        <v>0</v>
      </c>
      <c r="L92" s="21">
        <v>0</v>
      </c>
      <c r="M92" s="21">
        <v>0</v>
      </c>
      <c r="N92" s="21">
        <v>1.55</v>
      </c>
      <c r="O92" s="21">
        <v>0</v>
      </c>
      <c r="P92" s="21">
        <f t="shared" si="12"/>
        <v>2.8200000000000003</v>
      </c>
      <c r="R92" s="21">
        <f t="shared" si="10"/>
        <v>28.94</v>
      </c>
      <c r="S92" s="21">
        <v>13.22</v>
      </c>
      <c r="T92" s="21">
        <v>12.9</v>
      </c>
      <c r="U92" s="21">
        <v>1.27</v>
      </c>
      <c r="V92" s="21">
        <v>0</v>
      </c>
      <c r="W92" s="21">
        <v>0</v>
      </c>
      <c r="X92" s="21">
        <v>0</v>
      </c>
      <c r="Y92" s="21">
        <v>1.55</v>
      </c>
      <c r="Z92" s="21">
        <v>0</v>
      </c>
      <c r="AA92" s="21">
        <f t="shared" si="13"/>
        <v>2.8200000000000003</v>
      </c>
    </row>
    <row r="93" spans="1:27">
      <c r="A93" s="18" t="s">
        <v>239</v>
      </c>
      <c r="B93" s="19" t="s">
        <v>239</v>
      </c>
      <c r="C93" s="18" t="s">
        <v>240</v>
      </c>
      <c r="D93" s="20" t="s">
        <v>3</v>
      </c>
      <c r="E93" s="40" t="s">
        <v>287</v>
      </c>
      <c r="F93" s="20"/>
      <c r="G93" s="21">
        <f t="shared" si="8"/>
        <v>6.0200000000000005</v>
      </c>
      <c r="H93" s="21">
        <v>2.2000000000000002</v>
      </c>
      <c r="I93" s="21">
        <v>3.08</v>
      </c>
      <c r="J93" s="21">
        <v>0.28999999999999998</v>
      </c>
      <c r="K93" s="21">
        <v>0</v>
      </c>
      <c r="L93" s="21">
        <v>0.17</v>
      </c>
      <c r="M93" s="21">
        <v>0</v>
      </c>
      <c r="N93" s="21">
        <v>0</v>
      </c>
      <c r="O93" s="21">
        <v>0.28000000000000003</v>
      </c>
      <c r="P93" s="21">
        <f t="shared" si="12"/>
        <v>0.74000000000000021</v>
      </c>
      <c r="R93" s="21">
        <f t="shared" si="10"/>
        <v>6.0200000000000005</v>
      </c>
      <c r="S93" s="21">
        <v>2.2000000000000002</v>
      </c>
      <c r="T93" s="21">
        <v>3.08</v>
      </c>
      <c r="U93" s="21">
        <v>0.28999999999999998</v>
      </c>
      <c r="V93" s="21">
        <v>0</v>
      </c>
      <c r="W93" s="21">
        <v>0.17</v>
      </c>
      <c r="X93" s="21">
        <v>0</v>
      </c>
      <c r="Y93" s="21">
        <v>0</v>
      </c>
      <c r="Z93" s="21">
        <v>0.28000000000000003</v>
      </c>
      <c r="AA93" s="21">
        <f t="shared" si="13"/>
        <v>0.74000000000000021</v>
      </c>
    </row>
    <row r="94" spans="1:27">
      <c r="A94" s="18" t="s">
        <v>241</v>
      </c>
      <c r="B94" s="19" t="s">
        <v>242</v>
      </c>
      <c r="C94" s="18" t="s">
        <v>243</v>
      </c>
      <c r="D94" s="20" t="s">
        <v>3</v>
      </c>
      <c r="E94" s="40" t="s">
        <v>287</v>
      </c>
      <c r="F94" s="20"/>
      <c r="G94" s="21">
        <f t="shared" si="8"/>
        <v>4.2</v>
      </c>
      <c r="H94" s="21">
        <v>1.34</v>
      </c>
      <c r="I94" s="21">
        <v>2.12</v>
      </c>
      <c r="J94" s="21">
        <v>0.28000000000000003</v>
      </c>
      <c r="K94" s="21">
        <v>0</v>
      </c>
      <c r="L94" s="21">
        <v>0.23</v>
      </c>
      <c r="M94" s="21">
        <v>0</v>
      </c>
      <c r="N94" s="21">
        <v>0</v>
      </c>
      <c r="O94" s="21">
        <v>0.23</v>
      </c>
      <c r="P94" s="21">
        <f t="shared" si="12"/>
        <v>0.74000000000000021</v>
      </c>
      <c r="R94" s="21">
        <f t="shared" si="10"/>
        <v>4.2</v>
      </c>
      <c r="S94" s="21">
        <v>1.34</v>
      </c>
      <c r="T94" s="21">
        <v>2.12</v>
      </c>
      <c r="U94" s="21">
        <v>0.28000000000000003</v>
      </c>
      <c r="V94" s="21">
        <v>0</v>
      </c>
      <c r="W94" s="21">
        <v>0.23</v>
      </c>
      <c r="X94" s="21">
        <v>0</v>
      </c>
      <c r="Y94" s="21">
        <v>0</v>
      </c>
      <c r="Z94" s="21">
        <v>0.23</v>
      </c>
      <c r="AA94" s="21">
        <f t="shared" si="13"/>
        <v>0.74000000000000021</v>
      </c>
    </row>
    <row r="95" spans="1:27">
      <c r="A95" s="18" t="s">
        <v>244</v>
      </c>
      <c r="B95" s="19" t="s">
        <v>245</v>
      </c>
      <c r="C95" s="18" t="s">
        <v>246</v>
      </c>
      <c r="D95" s="20" t="s">
        <v>3</v>
      </c>
      <c r="E95" s="40" t="s">
        <v>287</v>
      </c>
      <c r="F95" s="40" t="s">
        <v>287</v>
      </c>
      <c r="G95" s="21">
        <f t="shared" si="8"/>
        <v>39.6</v>
      </c>
      <c r="H95" s="21">
        <v>15.8</v>
      </c>
      <c r="I95" s="21">
        <v>15.9</v>
      </c>
      <c r="J95" s="21">
        <v>3.3</v>
      </c>
      <c r="K95" s="21">
        <v>0</v>
      </c>
      <c r="L95" s="21">
        <v>1.9</v>
      </c>
      <c r="M95" s="21">
        <v>0</v>
      </c>
      <c r="N95" s="21">
        <v>1</v>
      </c>
      <c r="O95" s="21">
        <v>1.7</v>
      </c>
      <c r="P95" s="21">
        <f t="shared" si="12"/>
        <v>7.9</v>
      </c>
      <c r="R95" s="21">
        <f t="shared" si="10"/>
        <v>46.05</v>
      </c>
      <c r="S95" s="21">
        <v>17.7</v>
      </c>
      <c r="T95" s="21">
        <v>18.739999999999998</v>
      </c>
      <c r="U95" s="21">
        <v>3.7</v>
      </c>
      <c r="V95" s="21">
        <v>0</v>
      </c>
      <c r="W95" s="21">
        <v>2.73</v>
      </c>
      <c r="X95" s="21">
        <v>0</v>
      </c>
      <c r="Y95" s="21">
        <v>1</v>
      </c>
      <c r="Z95" s="21">
        <v>2.1800000000000002</v>
      </c>
      <c r="AA95" s="21">
        <f t="shared" si="13"/>
        <v>9.61</v>
      </c>
    </row>
    <row r="96" spans="1:27">
      <c r="A96" s="18" t="s">
        <v>247</v>
      </c>
      <c r="B96" s="19" t="s">
        <v>248</v>
      </c>
      <c r="C96" s="18" t="s">
        <v>247</v>
      </c>
      <c r="D96" s="20" t="s">
        <v>3</v>
      </c>
      <c r="E96" s="40" t="s">
        <v>287</v>
      </c>
      <c r="F96" s="40" t="s">
        <v>287</v>
      </c>
      <c r="G96" s="21">
        <f t="shared" si="8"/>
        <v>45.009999999999991</v>
      </c>
      <c r="H96" s="21">
        <v>20.83</v>
      </c>
      <c r="I96" s="21">
        <v>12.91</v>
      </c>
      <c r="J96" s="21">
        <v>4.28</v>
      </c>
      <c r="K96" s="21">
        <v>0</v>
      </c>
      <c r="L96" s="21">
        <v>2.3199999999999998</v>
      </c>
      <c r="M96" s="21">
        <v>2.62</v>
      </c>
      <c r="N96" s="21">
        <v>1</v>
      </c>
      <c r="O96" s="21">
        <v>1.05</v>
      </c>
      <c r="P96" s="21">
        <f t="shared" si="12"/>
        <v>11.269999999999992</v>
      </c>
      <c r="R96" s="21">
        <f t="shared" si="10"/>
        <v>45.009999999999991</v>
      </c>
      <c r="S96" s="21">
        <v>20.83</v>
      </c>
      <c r="T96" s="21">
        <v>12.91</v>
      </c>
      <c r="U96" s="21">
        <v>4.28</v>
      </c>
      <c r="V96" s="21">
        <v>0</v>
      </c>
      <c r="W96" s="21">
        <v>2.3199999999999998</v>
      </c>
      <c r="X96" s="21">
        <v>2.62</v>
      </c>
      <c r="Y96" s="21">
        <v>1</v>
      </c>
      <c r="Z96" s="21">
        <v>1.05</v>
      </c>
      <c r="AA96" s="21">
        <f t="shared" si="13"/>
        <v>11.269999999999992</v>
      </c>
    </row>
    <row r="97" spans="1:27">
      <c r="A97" s="18" t="s">
        <v>249</v>
      </c>
      <c r="B97" s="19" t="s">
        <v>250</v>
      </c>
      <c r="C97" s="18" t="s">
        <v>251</v>
      </c>
      <c r="D97" s="20" t="s">
        <v>3</v>
      </c>
      <c r="E97" s="40" t="s">
        <v>287</v>
      </c>
      <c r="F97" s="40" t="s">
        <v>287</v>
      </c>
      <c r="G97" s="21">
        <f t="shared" si="8"/>
        <v>5.95</v>
      </c>
      <c r="H97" s="21">
        <v>2.74</v>
      </c>
      <c r="I97" s="21">
        <v>1.87</v>
      </c>
      <c r="J97" s="21">
        <v>0.78</v>
      </c>
      <c r="K97" s="21">
        <v>0</v>
      </c>
      <c r="L97" s="21">
        <v>0.17</v>
      </c>
      <c r="M97" s="21">
        <v>0</v>
      </c>
      <c r="N97" s="21">
        <v>0</v>
      </c>
      <c r="O97" s="21">
        <v>0.39</v>
      </c>
      <c r="P97" s="21">
        <f t="shared" si="12"/>
        <v>1.3399999999999999</v>
      </c>
      <c r="R97" s="21">
        <f t="shared" si="10"/>
        <v>5.95</v>
      </c>
      <c r="S97" s="21">
        <v>2.74</v>
      </c>
      <c r="T97" s="21">
        <v>1.87</v>
      </c>
      <c r="U97" s="21">
        <v>0.78</v>
      </c>
      <c r="V97" s="21">
        <v>0</v>
      </c>
      <c r="W97" s="21">
        <v>0.17</v>
      </c>
      <c r="X97" s="21">
        <v>0</v>
      </c>
      <c r="Y97" s="21">
        <v>0</v>
      </c>
      <c r="Z97" s="21">
        <v>0.39</v>
      </c>
      <c r="AA97" s="21">
        <f t="shared" si="13"/>
        <v>1.3399999999999999</v>
      </c>
    </row>
    <row r="98" spans="1:27">
      <c r="A98" s="18" t="s">
        <v>252</v>
      </c>
      <c r="B98" s="19" t="s">
        <v>253</v>
      </c>
      <c r="C98" s="18" t="s">
        <v>254</v>
      </c>
      <c r="D98" s="20" t="s">
        <v>3</v>
      </c>
      <c r="E98" s="40" t="s">
        <v>287</v>
      </c>
      <c r="F98" s="40" t="s">
        <v>287</v>
      </c>
      <c r="G98" s="21">
        <f t="shared" si="8"/>
        <v>43.5</v>
      </c>
      <c r="H98" s="21">
        <v>19.3</v>
      </c>
      <c r="I98" s="21">
        <v>15.31</v>
      </c>
      <c r="J98" s="21">
        <v>4.0199999999999996</v>
      </c>
      <c r="K98" s="21">
        <v>0</v>
      </c>
      <c r="L98" s="21">
        <v>1.76</v>
      </c>
      <c r="M98" s="21">
        <v>0</v>
      </c>
      <c r="N98" s="21">
        <v>1.84</v>
      </c>
      <c r="O98" s="21">
        <v>1.27</v>
      </c>
      <c r="P98" s="21">
        <f t="shared" si="12"/>
        <v>8.8899999999999988</v>
      </c>
      <c r="R98" s="21">
        <f t="shared" si="10"/>
        <v>43.5</v>
      </c>
      <c r="S98" s="21">
        <v>19.3</v>
      </c>
      <c r="T98" s="21">
        <v>15.31</v>
      </c>
      <c r="U98" s="21">
        <v>4.0199999999999996</v>
      </c>
      <c r="V98" s="21">
        <v>0</v>
      </c>
      <c r="W98" s="21">
        <v>1.76</v>
      </c>
      <c r="X98" s="21">
        <v>0</v>
      </c>
      <c r="Y98" s="21">
        <v>1.84</v>
      </c>
      <c r="Z98" s="21">
        <v>1.27</v>
      </c>
      <c r="AA98" s="21">
        <f t="shared" si="13"/>
        <v>8.8899999999999988</v>
      </c>
    </row>
    <row r="99" spans="1:27">
      <c r="A99" s="18" t="s">
        <v>255</v>
      </c>
      <c r="B99" s="19" t="s">
        <v>255</v>
      </c>
      <c r="C99" s="18" t="s">
        <v>256</v>
      </c>
      <c r="D99" s="20" t="s">
        <v>3</v>
      </c>
      <c r="E99" s="40" t="s">
        <v>287</v>
      </c>
      <c r="F99" s="40" t="s">
        <v>287</v>
      </c>
      <c r="G99" s="21">
        <f t="shared" si="8"/>
        <v>42.92</v>
      </c>
      <c r="H99" s="21">
        <v>17.100000000000001</v>
      </c>
      <c r="I99" s="21">
        <v>17.93</v>
      </c>
      <c r="J99" s="21">
        <v>5.55</v>
      </c>
      <c r="K99" s="21">
        <v>0</v>
      </c>
      <c r="L99" s="21">
        <v>0</v>
      </c>
      <c r="M99" s="21">
        <v>0</v>
      </c>
      <c r="N99" s="21">
        <v>0.81</v>
      </c>
      <c r="O99" s="21">
        <v>1.53</v>
      </c>
      <c r="P99" s="21">
        <f t="shared" si="12"/>
        <v>7.8900000000000006</v>
      </c>
      <c r="R99" s="21">
        <f t="shared" si="10"/>
        <v>42.52</v>
      </c>
      <c r="S99" s="21">
        <v>16.100000000000001</v>
      </c>
      <c r="T99" s="21">
        <v>18.47</v>
      </c>
      <c r="U99" s="21">
        <v>5.64</v>
      </c>
      <c r="V99" s="21">
        <v>0</v>
      </c>
      <c r="W99" s="21">
        <v>0</v>
      </c>
      <c r="X99" s="21">
        <v>0</v>
      </c>
      <c r="Y99" s="21">
        <v>0.81</v>
      </c>
      <c r="Z99" s="21">
        <v>1.5</v>
      </c>
      <c r="AA99" s="21">
        <f t="shared" si="13"/>
        <v>7.9500000000000028</v>
      </c>
    </row>
    <row r="100" spans="1:27">
      <c r="A100" s="18" t="s">
        <v>257</v>
      </c>
      <c r="B100" s="19" t="s">
        <v>257</v>
      </c>
      <c r="C100" s="18" t="s">
        <v>258</v>
      </c>
      <c r="D100" s="20" t="s">
        <v>3</v>
      </c>
      <c r="E100" s="40" t="s">
        <v>287</v>
      </c>
      <c r="F100" s="40" t="s">
        <v>287</v>
      </c>
      <c r="G100" s="21">
        <f t="shared" si="8"/>
        <v>64.352699999999999</v>
      </c>
      <c r="H100" s="21">
        <v>26</v>
      </c>
      <c r="I100" s="21">
        <v>28.782699999999998</v>
      </c>
      <c r="J100" s="21">
        <v>3.99</v>
      </c>
      <c r="K100" s="21">
        <v>0</v>
      </c>
      <c r="L100" s="21">
        <v>2.4300000000000002</v>
      </c>
      <c r="M100" s="21">
        <v>1.93</v>
      </c>
      <c r="N100" s="21">
        <v>1.22</v>
      </c>
      <c r="O100" s="21">
        <v>0</v>
      </c>
      <c r="P100" s="21">
        <f t="shared" si="12"/>
        <v>9.57</v>
      </c>
      <c r="R100" s="21">
        <f t="shared" si="10"/>
        <v>65.300000000000011</v>
      </c>
      <c r="S100" s="21">
        <v>26</v>
      </c>
      <c r="T100" s="21">
        <v>29.73</v>
      </c>
      <c r="U100" s="21">
        <v>3.99</v>
      </c>
      <c r="V100" s="21">
        <v>0</v>
      </c>
      <c r="W100" s="21">
        <v>2.4300000000000002</v>
      </c>
      <c r="X100" s="21">
        <v>1.93</v>
      </c>
      <c r="Y100" s="21">
        <v>1.22</v>
      </c>
      <c r="Z100" s="21">
        <v>0</v>
      </c>
      <c r="AA100" s="21">
        <f t="shared" si="13"/>
        <v>9.5700000000000109</v>
      </c>
    </row>
    <row r="101" spans="1:27">
      <c r="A101" s="18" t="s">
        <v>259</v>
      </c>
      <c r="B101" s="19" t="s">
        <v>260</v>
      </c>
      <c r="C101" s="18" t="s">
        <v>261</v>
      </c>
      <c r="D101" s="20" t="s">
        <v>3</v>
      </c>
      <c r="E101" s="40" t="s">
        <v>287</v>
      </c>
      <c r="F101" s="40" t="s">
        <v>287</v>
      </c>
      <c r="G101" s="21">
        <f t="shared" si="8"/>
        <v>29.9816</v>
      </c>
      <c r="H101" s="21">
        <v>4.7</v>
      </c>
      <c r="I101" s="21">
        <v>21.2362</v>
      </c>
      <c r="J101" s="21">
        <v>1.5338000000000001</v>
      </c>
      <c r="K101" s="21">
        <v>0</v>
      </c>
      <c r="L101" s="21">
        <v>0</v>
      </c>
      <c r="M101" s="21">
        <v>0</v>
      </c>
      <c r="N101" s="21">
        <v>0.89</v>
      </c>
      <c r="O101" s="21">
        <v>1.6215999999999999</v>
      </c>
      <c r="P101" s="21">
        <f t="shared" si="12"/>
        <v>4.0454000000000008</v>
      </c>
      <c r="R101" s="21">
        <f t="shared" si="10"/>
        <v>31.299999999999997</v>
      </c>
      <c r="S101" s="21">
        <v>4.7</v>
      </c>
      <c r="T101" s="21">
        <v>21.24</v>
      </c>
      <c r="U101" s="21">
        <v>2.29</v>
      </c>
      <c r="V101" s="21">
        <v>0</v>
      </c>
      <c r="W101" s="21">
        <v>0</v>
      </c>
      <c r="X101" s="21">
        <v>0</v>
      </c>
      <c r="Y101" s="21">
        <v>0.89</v>
      </c>
      <c r="Z101" s="21">
        <v>2.1800000000000002</v>
      </c>
      <c r="AA101" s="21">
        <f t="shared" si="13"/>
        <v>5.3599999999999994</v>
      </c>
    </row>
    <row r="102" spans="1:27">
      <c r="A102" s="18" t="s">
        <v>275</v>
      </c>
      <c r="B102" s="19"/>
      <c r="C102" s="18"/>
      <c r="D102" s="20"/>
      <c r="E102" s="20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s="1" customFormat="1" ht="11.5">
      <c r="A103" s="2"/>
      <c r="B103" s="2"/>
      <c r="C103" s="2"/>
      <c r="D103" s="34" t="s">
        <v>5</v>
      </c>
      <c r="E103" s="34"/>
      <c r="F103" s="34"/>
      <c r="G103" s="35">
        <f t="shared" ref="G103:P103" si="14">SUM(G24:G102)</f>
        <v>3083.9904499999989</v>
      </c>
      <c r="H103" s="35">
        <f t="shared" si="14"/>
        <v>1247.2952999999995</v>
      </c>
      <c r="I103" s="35">
        <f t="shared" si="14"/>
        <v>1247.5788999999997</v>
      </c>
      <c r="J103" s="35">
        <f>SUM(J24:J102)</f>
        <v>258.6773</v>
      </c>
      <c r="K103" s="35">
        <f t="shared" si="14"/>
        <v>35.199999999999996</v>
      </c>
      <c r="L103" s="35">
        <f t="shared" si="14"/>
        <v>71.925949999999986</v>
      </c>
      <c r="M103" s="35">
        <f t="shared" si="14"/>
        <v>52.470099999999995</v>
      </c>
      <c r="N103" s="35">
        <f t="shared" si="14"/>
        <v>82.708399999999997</v>
      </c>
      <c r="O103" s="35">
        <f t="shared" si="14"/>
        <v>88.134500000000017</v>
      </c>
      <c r="P103" s="35">
        <f t="shared" si="14"/>
        <v>589.11625000000004</v>
      </c>
      <c r="R103" s="35">
        <f t="shared" ref="R103:T103" si="15">SUM(R24:R102)</f>
        <v>3146.559999999999</v>
      </c>
      <c r="S103" s="35">
        <f t="shared" si="15"/>
        <v>1278.9099999999999</v>
      </c>
      <c r="T103" s="35">
        <f t="shared" si="15"/>
        <v>1266.0699999999995</v>
      </c>
      <c r="U103" s="35">
        <f>SUM(U24:U102)</f>
        <v>259.06</v>
      </c>
      <c r="V103" s="35">
        <f t="shared" ref="V103:AA103" si="16">SUM(V24:V102)</f>
        <v>35.419999999999995</v>
      </c>
      <c r="W103" s="35">
        <f t="shared" si="16"/>
        <v>74.98</v>
      </c>
      <c r="X103" s="35">
        <f t="shared" si="16"/>
        <v>55.86999999999999</v>
      </c>
      <c r="Y103" s="35">
        <f t="shared" si="16"/>
        <v>84.639999999999986</v>
      </c>
      <c r="Z103" s="35">
        <f t="shared" si="16"/>
        <v>91.610000000000042</v>
      </c>
      <c r="AA103" s="35">
        <f t="shared" si="16"/>
        <v>594.92000000000019</v>
      </c>
    </row>
    <row r="110" spans="1:27">
      <c r="A110" s="3" t="s">
        <v>290</v>
      </c>
    </row>
    <row r="111" spans="1:27">
      <c r="A111" s="3" t="s">
        <v>42</v>
      </c>
    </row>
    <row r="112" spans="1:27">
      <c r="A112" s="3" t="s">
        <v>48</v>
      </c>
    </row>
    <row r="113" spans="1:1">
      <c r="A113" s="3" t="s">
        <v>51</v>
      </c>
    </row>
    <row r="114" spans="1:1">
      <c r="A114" s="3" t="s">
        <v>54</v>
      </c>
    </row>
    <row r="115" spans="1:1">
      <c r="A115" s="3" t="s">
        <v>57</v>
      </c>
    </row>
    <row r="116" spans="1:1">
      <c r="A116" s="3" t="s">
        <v>59</v>
      </c>
    </row>
    <row r="117" spans="1:1">
      <c r="A117" s="3" t="s">
        <v>182</v>
      </c>
    </row>
    <row r="118" spans="1:1">
      <c r="A118" s="3" t="s">
        <v>169</v>
      </c>
    </row>
    <row r="119" spans="1:1">
      <c r="A119" s="3" t="s">
        <v>61</v>
      </c>
    </row>
    <row r="120" spans="1:1">
      <c r="A120" s="3" t="s">
        <v>185</v>
      </c>
    </row>
    <row r="121" spans="1:1">
      <c r="A121" s="3" t="s">
        <v>187</v>
      </c>
    </row>
    <row r="122" spans="1:1">
      <c r="A122" s="3" t="s">
        <v>190</v>
      </c>
    </row>
    <row r="123" spans="1:1">
      <c r="A123" s="3" t="s">
        <v>196</v>
      </c>
    </row>
    <row r="124" spans="1:1">
      <c r="A124" s="3" t="s">
        <v>64</v>
      </c>
    </row>
    <row r="125" spans="1:1">
      <c r="A125" s="3" t="s">
        <v>199</v>
      </c>
    </row>
    <row r="126" spans="1:1">
      <c r="A126" s="3" t="s">
        <v>202</v>
      </c>
    </row>
    <row r="127" spans="1:1">
      <c r="A127" s="3" t="s">
        <v>70</v>
      </c>
    </row>
    <row r="128" spans="1:1">
      <c r="A128" s="3" t="s">
        <v>73</v>
      </c>
    </row>
    <row r="129" spans="1:1">
      <c r="A129" s="3" t="s">
        <v>76</v>
      </c>
    </row>
    <row r="130" spans="1:1">
      <c r="A130" s="3" t="s">
        <v>78</v>
      </c>
    </row>
    <row r="131" spans="1:1">
      <c r="A131" s="3" t="s">
        <v>81</v>
      </c>
    </row>
    <row r="132" spans="1:1">
      <c r="A132" s="3" t="s">
        <v>84</v>
      </c>
    </row>
    <row r="133" spans="1:1">
      <c r="A133" s="3" t="s">
        <v>204</v>
      </c>
    </row>
    <row r="134" spans="1:1">
      <c r="A134" s="3" t="s">
        <v>206</v>
      </c>
    </row>
    <row r="135" spans="1:1">
      <c r="A135" s="3" t="s">
        <v>87</v>
      </c>
    </row>
    <row r="136" spans="1:1">
      <c r="A136" s="3" t="s">
        <v>90</v>
      </c>
    </row>
    <row r="137" spans="1:1">
      <c r="A137" s="3" t="s">
        <v>93</v>
      </c>
    </row>
    <row r="138" spans="1:1">
      <c r="A138" s="3" t="s">
        <v>96</v>
      </c>
    </row>
    <row r="139" spans="1:1">
      <c r="A139" s="3" t="s">
        <v>105</v>
      </c>
    </row>
    <row r="140" spans="1:1">
      <c r="A140" s="3" t="s">
        <v>208</v>
      </c>
    </row>
    <row r="141" spans="1:1">
      <c r="A141" s="3" t="s">
        <v>110</v>
      </c>
    </row>
    <row r="142" spans="1:1">
      <c r="A142" s="3" t="s">
        <v>211</v>
      </c>
    </row>
    <row r="143" spans="1:1">
      <c r="A143" s="3" t="s">
        <v>113</v>
      </c>
    </row>
    <row r="144" spans="1:1">
      <c r="A144" s="3" t="s">
        <v>213</v>
      </c>
    </row>
    <row r="145" spans="1:1">
      <c r="A145" s="3" t="s">
        <v>216</v>
      </c>
    </row>
    <row r="146" spans="1:1">
      <c r="A146" s="3" t="s">
        <v>219</v>
      </c>
    </row>
    <row r="147" spans="1:1">
      <c r="A147" s="3" t="s">
        <v>222</v>
      </c>
    </row>
    <row r="148" spans="1:1">
      <c r="A148" s="3" t="s">
        <v>118</v>
      </c>
    </row>
    <row r="149" spans="1:1">
      <c r="A149" s="3" t="s">
        <v>225</v>
      </c>
    </row>
    <row r="150" spans="1:1">
      <c r="A150" s="3" t="s">
        <v>121</v>
      </c>
    </row>
    <row r="151" spans="1:1">
      <c r="A151" s="3" t="s">
        <v>228</v>
      </c>
    </row>
    <row r="152" spans="1:1">
      <c r="A152" s="3" t="s">
        <v>231</v>
      </c>
    </row>
    <row r="153" spans="1:1">
      <c r="A153" s="3" t="s">
        <v>124</v>
      </c>
    </row>
    <row r="154" spans="1:1">
      <c r="A154" s="3" t="s">
        <v>234</v>
      </c>
    </row>
    <row r="155" spans="1:1">
      <c r="A155" s="3" t="s">
        <v>130</v>
      </c>
    </row>
    <row r="156" spans="1:1">
      <c r="A156" s="3" t="s">
        <v>236</v>
      </c>
    </row>
    <row r="157" spans="1:1">
      <c r="A157" s="3" t="s">
        <v>239</v>
      </c>
    </row>
    <row r="158" spans="1:1">
      <c r="A158" s="3" t="s">
        <v>174</v>
      </c>
    </row>
    <row r="159" spans="1:1">
      <c r="A159" s="3" t="s">
        <v>133</v>
      </c>
    </row>
    <row r="160" spans="1:1">
      <c r="A160" s="3" t="s">
        <v>241</v>
      </c>
    </row>
    <row r="161" spans="1:1">
      <c r="A161" s="3" t="s">
        <v>136</v>
      </c>
    </row>
    <row r="162" spans="1:1">
      <c r="A162" s="3" t="s">
        <v>139</v>
      </c>
    </row>
    <row r="163" spans="1:1">
      <c r="A163" s="3" t="s">
        <v>142</v>
      </c>
    </row>
    <row r="164" spans="1:1">
      <c r="A164" s="3" t="s">
        <v>244</v>
      </c>
    </row>
    <row r="165" spans="1:1">
      <c r="A165" s="3" t="s">
        <v>145</v>
      </c>
    </row>
    <row r="166" spans="1:1">
      <c r="A166" s="3" t="s">
        <v>148</v>
      </c>
    </row>
    <row r="167" spans="1:1">
      <c r="A167" s="3" t="s">
        <v>247</v>
      </c>
    </row>
    <row r="168" spans="1:1">
      <c r="A168" s="3" t="s">
        <v>249</v>
      </c>
    </row>
    <row r="169" spans="1:1">
      <c r="A169" s="3" t="s">
        <v>151</v>
      </c>
    </row>
    <row r="170" spans="1:1">
      <c r="A170" s="3" t="s">
        <v>127</v>
      </c>
    </row>
    <row r="171" spans="1:1">
      <c r="A171" s="3" t="s">
        <v>172</v>
      </c>
    </row>
    <row r="172" spans="1:1">
      <c r="A172" s="3" t="s">
        <v>156</v>
      </c>
    </row>
    <row r="173" spans="1:1">
      <c r="A173" s="3" t="s">
        <v>252</v>
      </c>
    </row>
    <row r="174" spans="1:1">
      <c r="A174" s="3" t="s">
        <v>179</v>
      </c>
    </row>
    <row r="175" spans="1:1">
      <c r="A175" s="3" t="s">
        <v>255</v>
      </c>
    </row>
    <row r="176" spans="1:1">
      <c r="A176" s="3" t="s">
        <v>257</v>
      </c>
    </row>
    <row r="177" spans="1:1">
      <c r="A177" s="3" t="s">
        <v>153</v>
      </c>
    </row>
    <row r="178" spans="1:1">
      <c r="A178" s="3" t="s">
        <v>259</v>
      </c>
    </row>
    <row r="179" spans="1:1">
      <c r="A179" s="3" t="s">
        <v>159</v>
      </c>
    </row>
  </sheetData>
  <sheetProtection algorithmName="SHA-512" hashValue="nQuA0HZhJs4WOy0D8qngMDX/9xA+Xe1+g8mtMIxygCpqWW+kKG3H4FbJF+IodW98ojpujRrL/aesH+sN4xNMrw==" saltValue="7rG0Lx6NB0BMsT97AuBSyQ==" spinCount="100000" sheet="1" objects="1" scenarios="1"/>
  <autoFilter ref="A23:P103" xr:uid="{00000000-0009-0000-0000-000004000000}"/>
  <sortState xmlns:xlrd2="http://schemas.microsoft.com/office/spreadsheetml/2017/richdata2" ref="A110:A180">
    <sortCondition ref="A110:A180"/>
  </sortState>
  <mergeCells count="2">
    <mergeCell ref="R22:AA22"/>
    <mergeCell ref="H22:O22"/>
  </mergeCells>
  <conditionalFormatting sqref="C24:C101">
    <cfRule type="duplicateValues" dxfId="4" priority="4"/>
  </conditionalFormatting>
  <dataValidations count="1">
    <dataValidation type="list" allowBlank="1" showInputMessage="1" showErrorMessage="1" sqref="A23:A65" xr:uid="{E92F27A7-A868-49FA-B97F-822DAD153F86}">
      <formula1>$A$23:$A$101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59E7-8397-4FE7-B2B0-72C32A6A6B8D}">
  <sheetPr codeName="Sheet4"/>
  <dimension ref="A1:AG107"/>
  <sheetViews>
    <sheetView topLeftCell="A2" workbookViewId="0">
      <pane xSplit="4" ySplit="22" topLeftCell="E70" activePane="bottomRight" state="frozen"/>
      <selection activeCell="A2" sqref="A2"/>
      <selection pane="topRight" activeCell="E2" sqref="E2"/>
      <selection pane="bottomLeft" activeCell="A24" sqref="A24"/>
      <selection pane="bottomRight" activeCell="J82" sqref="J82:O82"/>
    </sheetView>
  </sheetViews>
  <sheetFormatPr defaultColWidth="8.84375" defaultRowHeight="15.5"/>
  <cols>
    <col min="1" max="1" width="29.07421875" style="3" bestFit="1" customWidth="1"/>
    <col min="2" max="2" width="18.53515625" style="2" customWidth="1"/>
    <col min="3" max="3" width="16.07421875" style="2" customWidth="1"/>
    <col min="4" max="6" width="10.4609375" style="4" customWidth="1"/>
    <col min="7" max="8" width="8.84375" style="5"/>
    <col min="9" max="9" width="9.53515625" style="5" customWidth="1"/>
    <col min="10" max="10" width="8.84375" style="5"/>
    <col min="11" max="11" width="10.07421875" style="5" customWidth="1"/>
    <col min="12" max="13" width="8.84375" style="5"/>
    <col min="14" max="14" width="9.4609375" style="5" customWidth="1"/>
    <col min="15" max="15" width="10.84375" style="5" customWidth="1"/>
    <col min="16" max="16" width="8.84375" style="5"/>
    <col min="17" max="17" width="1.53515625" customWidth="1"/>
    <col min="18" max="19" width="0" style="5" hidden="1" customWidth="1"/>
    <col min="20" max="20" width="9.53515625" style="5" hidden="1" customWidth="1"/>
    <col min="21" max="21" width="0" style="5" hidden="1" customWidth="1"/>
    <col min="22" max="22" width="10.07421875" style="5" hidden="1" customWidth="1"/>
    <col min="23" max="24" width="0" style="5" hidden="1" customWidth="1"/>
    <col min="25" max="25" width="9.4609375" style="5" hidden="1" customWidth="1"/>
    <col min="26" max="26" width="10.84375" style="5" hidden="1" customWidth="1"/>
    <col min="27" max="27" width="0" style="5" hidden="1" customWidth="1"/>
    <col min="28" max="16384" width="8.84375" style="3"/>
  </cols>
  <sheetData>
    <row r="1" spans="1:1">
      <c r="A1" s="1" t="s">
        <v>0</v>
      </c>
    </row>
    <row r="2" spans="1:1">
      <c r="A2" s="1" t="s">
        <v>291</v>
      </c>
    </row>
    <row r="3" spans="1:1" hidden="1"/>
    <row r="4" spans="1:1" hidden="1">
      <c r="A4" s="1" t="s">
        <v>2</v>
      </c>
    </row>
    <row r="5" spans="1:1" hidden="1">
      <c r="A5" s="1"/>
    </row>
    <row r="6" spans="1:1" hidden="1">
      <c r="A6" s="1"/>
    </row>
    <row r="7" spans="1:1" hidden="1">
      <c r="A7" s="1"/>
    </row>
    <row r="8" spans="1:1" hidden="1">
      <c r="A8" s="1"/>
    </row>
    <row r="9" spans="1:1" hidden="1">
      <c r="A9" s="1"/>
    </row>
    <row r="10" spans="1:1" hidden="1">
      <c r="A10" s="1"/>
    </row>
    <row r="11" spans="1:1" hidden="1">
      <c r="A11" s="1"/>
    </row>
    <row r="12" spans="1:1" hidden="1">
      <c r="A12" s="1"/>
    </row>
    <row r="13" spans="1:1" hidden="1">
      <c r="A13" s="1"/>
    </row>
    <row r="14" spans="1:1" hidden="1">
      <c r="A14" s="1"/>
    </row>
    <row r="15" spans="1:1" hidden="1">
      <c r="A15" s="1"/>
    </row>
    <row r="16" spans="1:1" hidden="1">
      <c r="A16" s="1"/>
    </row>
    <row r="17" spans="1:33" hidden="1">
      <c r="A17" s="1"/>
    </row>
    <row r="18" spans="1:33" hidden="1">
      <c r="A18" s="1"/>
    </row>
    <row r="19" spans="1:33">
      <c r="A19" s="1"/>
    </row>
    <row r="20" spans="1:33" ht="17.5">
      <c r="A20" s="38" t="s">
        <v>292</v>
      </c>
      <c r="G20" s="2">
        <f>COUNT(H23:H98)-1</f>
        <v>66</v>
      </c>
      <c r="H20" s="2"/>
      <c r="I20" s="2"/>
      <c r="J20" s="2"/>
      <c r="K20" s="2"/>
      <c r="L20" s="2"/>
      <c r="M20" s="2"/>
      <c r="N20" s="2"/>
      <c r="O20" s="2"/>
      <c r="P20" s="2"/>
      <c r="R20" s="2">
        <f>COUNT(S23:S98)-1</f>
        <v>69</v>
      </c>
      <c r="S20" s="2"/>
      <c r="T20" s="2"/>
      <c r="U20" s="2"/>
      <c r="V20" s="2"/>
      <c r="W20" s="2"/>
      <c r="X20" s="2"/>
      <c r="Y20" s="2"/>
      <c r="Z20" s="2"/>
      <c r="AA20" s="2"/>
    </row>
    <row r="21" spans="1:33">
      <c r="A21" s="2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3">
      <c r="A22" s="5"/>
      <c r="G22" s="2"/>
      <c r="H22" s="77"/>
      <c r="I22" s="78"/>
      <c r="J22" s="78"/>
      <c r="K22" s="78"/>
      <c r="L22" s="78"/>
      <c r="M22" s="78"/>
      <c r="N22" s="78"/>
      <c r="O22" s="79"/>
      <c r="P22" s="2"/>
      <c r="R22" s="76" t="s">
        <v>278</v>
      </c>
      <c r="S22" s="76"/>
      <c r="T22" s="76"/>
      <c r="U22" s="76"/>
      <c r="V22" s="76"/>
      <c r="W22" s="76"/>
      <c r="X22" s="76"/>
      <c r="Y22" s="76"/>
      <c r="Z22" s="76"/>
      <c r="AA22" s="76"/>
    </row>
    <row r="23" spans="1:33" s="16" customFormat="1" ht="34.5">
      <c r="A23" s="8" t="s">
        <v>6</v>
      </c>
      <c r="B23" s="8" t="s">
        <v>7</v>
      </c>
      <c r="C23" s="8" t="s">
        <v>7</v>
      </c>
      <c r="D23" s="9" t="s">
        <v>8</v>
      </c>
      <c r="E23" s="9" t="s">
        <v>280</v>
      </c>
      <c r="F23" s="9" t="s">
        <v>281</v>
      </c>
      <c r="G23" s="10" t="s">
        <v>293</v>
      </c>
      <c r="H23" s="11" t="s">
        <v>294</v>
      </c>
      <c r="I23" s="12" t="s">
        <v>295</v>
      </c>
      <c r="J23" s="13" t="s">
        <v>296</v>
      </c>
      <c r="K23" s="14" t="s">
        <v>13</v>
      </c>
      <c r="L23" s="14" t="s">
        <v>14</v>
      </c>
      <c r="M23" s="14" t="s">
        <v>15</v>
      </c>
      <c r="N23" s="14" t="s">
        <v>16</v>
      </c>
      <c r="O23" s="14" t="s">
        <v>17</v>
      </c>
      <c r="P23" s="15" t="s">
        <v>297</v>
      </c>
      <c r="R23" s="10" t="s">
        <v>282</v>
      </c>
      <c r="S23" s="11" t="s">
        <v>283</v>
      </c>
      <c r="T23" s="12" t="s">
        <v>284</v>
      </c>
      <c r="U23" s="13" t="s">
        <v>285</v>
      </c>
      <c r="V23" s="14" t="s">
        <v>13</v>
      </c>
      <c r="W23" s="14" t="s">
        <v>14</v>
      </c>
      <c r="X23" s="14" t="s">
        <v>15</v>
      </c>
      <c r="Y23" s="14" t="s">
        <v>16</v>
      </c>
      <c r="Z23" s="14" t="s">
        <v>17</v>
      </c>
      <c r="AA23" s="15" t="s">
        <v>286</v>
      </c>
    </row>
    <row r="24" spans="1:33">
      <c r="A24" s="18" t="s">
        <v>42</v>
      </c>
      <c r="B24" s="19" t="s">
        <v>43</v>
      </c>
      <c r="C24" s="18" t="s">
        <v>44</v>
      </c>
      <c r="D24" s="20" t="s">
        <v>4</v>
      </c>
      <c r="E24" s="40"/>
      <c r="F24" s="40" t="s">
        <v>287</v>
      </c>
      <c r="G24" s="21">
        <f t="shared" ref="G24:G65" si="0">SUM(H24:O24)</f>
        <v>25.18</v>
      </c>
      <c r="H24" s="21">
        <v>13.2</v>
      </c>
      <c r="I24" s="21">
        <v>6.78</v>
      </c>
      <c r="J24" s="21"/>
      <c r="K24" s="21">
        <v>2.65</v>
      </c>
      <c r="L24" s="21"/>
      <c r="M24" s="21">
        <v>0.34</v>
      </c>
      <c r="N24" s="21">
        <v>0.91</v>
      </c>
      <c r="O24" s="21">
        <v>1.3</v>
      </c>
      <c r="P24" s="21">
        <f>G24-H24-I24</f>
        <v>5.2</v>
      </c>
      <c r="R24" s="21">
        <f t="shared" ref="R24:R65" si="1">SUM(S24:Z24)</f>
        <v>30.979999999999997</v>
      </c>
      <c r="S24" s="21">
        <v>14.6</v>
      </c>
      <c r="T24" s="21">
        <v>11.35</v>
      </c>
      <c r="U24" s="21">
        <v>0</v>
      </c>
      <c r="V24" s="21">
        <v>1.65</v>
      </c>
      <c r="W24" s="21">
        <v>0</v>
      </c>
      <c r="X24" s="21">
        <v>0.34</v>
      </c>
      <c r="Y24" s="21">
        <v>0.91</v>
      </c>
      <c r="Z24" s="21">
        <v>2.13</v>
      </c>
      <c r="AA24" s="21">
        <f>R24-S24-T24</f>
        <v>5.0299999999999958</v>
      </c>
    </row>
    <row r="25" spans="1:33" hidden="1">
      <c r="A25" s="18" t="s">
        <v>45</v>
      </c>
      <c r="B25" s="19" t="s">
        <v>46</v>
      </c>
      <c r="C25" s="18" t="s">
        <v>47</v>
      </c>
      <c r="D25" s="20" t="s">
        <v>4</v>
      </c>
      <c r="E25" s="40"/>
      <c r="F25" s="20"/>
      <c r="G25" s="21">
        <f t="shared" si="0"/>
        <v>0</v>
      </c>
      <c r="H25" s="21"/>
      <c r="I25" s="21"/>
      <c r="J25" s="21"/>
      <c r="K25" s="21"/>
      <c r="L25" s="21"/>
      <c r="M25" s="21"/>
      <c r="N25" s="21"/>
      <c r="O25" s="21"/>
      <c r="P25" s="21" t="s">
        <v>274</v>
      </c>
      <c r="R25" s="21">
        <f t="shared" si="1"/>
        <v>0</v>
      </c>
      <c r="S25" s="21" t="s">
        <v>288</v>
      </c>
      <c r="T25" s="21"/>
      <c r="U25" s="21"/>
      <c r="V25" s="21"/>
      <c r="W25" s="21"/>
      <c r="X25" s="21"/>
      <c r="Y25" s="21"/>
      <c r="Z25" s="21"/>
      <c r="AA25" s="21" t="s">
        <v>274</v>
      </c>
    </row>
    <row r="26" spans="1:33">
      <c r="A26" s="18" t="s">
        <v>48</v>
      </c>
      <c r="B26" s="19" t="s">
        <v>49</v>
      </c>
      <c r="C26" s="18" t="s">
        <v>50</v>
      </c>
      <c r="D26" s="20" t="s">
        <v>4</v>
      </c>
      <c r="E26" s="40"/>
      <c r="F26" s="40" t="s">
        <v>287</v>
      </c>
      <c r="G26" s="31">
        <f t="shared" si="0"/>
        <v>28.59</v>
      </c>
      <c r="H26" s="31">
        <v>11.2</v>
      </c>
      <c r="I26" s="31">
        <v>10.27</v>
      </c>
      <c r="J26" s="31">
        <v>5.7</v>
      </c>
      <c r="K26" s="31" t="s">
        <v>274</v>
      </c>
      <c r="L26" s="31">
        <v>0.21</v>
      </c>
      <c r="M26" s="31">
        <v>0.27</v>
      </c>
      <c r="N26" s="31">
        <v>0.67</v>
      </c>
      <c r="O26" s="31">
        <v>0.27</v>
      </c>
      <c r="P26" s="31">
        <f t="shared" ref="P26:P32" si="2">G26-H26-I26</f>
        <v>7.120000000000001</v>
      </c>
      <c r="R26" s="31">
        <f t="shared" si="1"/>
        <v>26.179999999999996</v>
      </c>
      <c r="S26" s="31">
        <v>11.1</v>
      </c>
      <c r="T26" s="31">
        <v>10.74</v>
      </c>
      <c r="U26" s="31">
        <v>2.2000000000000002</v>
      </c>
      <c r="V26" s="31">
        <v>0</v>
      </c>
      <c r="W26" s="31">
        <v>0.22</v>
      </c>
      <c r="X26" s="31">
        <v>0.38</v>
      </c>
      <c r="Y26" s="31">
        <v>0.68</v>
      </c>
      <c r="Z26" s="31">
        <v>0.86</v>
      </c>
      <c r="AA26" s="31">
        <f t="shared" ref="AA26:AA32" si="3">R26-S26-T26</f>
        <v>4.3399999999999963</v>
      </c>
      <c r="AG26" s="50"/>
    </row>
    <row r="27" spans="1:33">
      <c r="A27" s="18" t="s">
        <v>51</v>
      </c>
      <c r="B27" s="19" t="s">
        <v>52</v>
      </c>
      <c r="C27" s="18" t="s">
        <v>53</v>
      </c>
      <c r="D27" s="20" t="s">
        <v>4</v>
      </c>
      <c r="E27" s="40"/>
      <c r="F27" s="40" t="s">
        <v>287</v>
      </c>
      <c r="G27" s="21">
        <f t="shared" si="0"/>
        <v>30.019600000000004</v>
      </c>
      <c r="H27" s="21">
        <v>11.63</v>
      </c>
      <c r="I27" s="21">
        <v>14.08</v>
      </c>
      <c r="J27" s="21">
        <v>1.9596</v>
      </c>
      <c r="K27" s="21"/>
      <c r="L27" s="21">
        <v>1.35</v>
      </c>
      <c r="M27" s="21"/>
      <c r="N27" s="21">
        <v>1</v>
      </c>
      <c r="O27" s="21"/>
      <c r="P27" s="21">
        <f t="shared" si="2"/>
        <v>4.3096000000000014</v>
      </c>
      <c r="R27" s="21">
        <f t="shared" si="1"/>
        <v>35.71</v>
      </c>
      <c r="S27" s="21">
        <v>13.13</v>
      </c>
      <c r="T27" s="21">
        <v>16.690000000000001</v>
      </c>
      <c r="U27" s="21">
        <v>2.12</v>
      </c>
      <c r="V27" s="21">
        <v>0</v>
      </c>
      <c r="W27" s="21">
        <v>1.59</v>
      </c>
      <c r="X27" s="21">
        <v>0</v>
      </c>
      <c r="Y27" s="21">
        <v>1</v>
      </c>
      <c r="Z27" s="21">
        <v>1.18</v>
      </c>
      <c r="AA27" s="21">
        <f t="shared" si="3"/>
        <v>5.889999999999997</v>
      </c>
    </row>
    <row r="28" spans="1:33">
      <c r="A28" s="18" t="s">
        <v>54</v>
      </c>
      <c r="B28" s="19" t="s">
        <v>55</v>
      </c>
      <c r="C28" s="18" t="s">
        <v>56</v>
      </c>
      <c r="D28" s="20" t="s">
        <v>4</v>
      </c>
      <c r="E28" s="40"/>
      <c r="F28" s="40" t="s">
        <v>287</v>
      </c>
      <c r="G28" s="21">
        <f t="shared" si="0"/>
        <v>14.4458</v>
      </c>
      <c r="H28" s="21">
        <v>8</v>
      </c>
      <c r="I28" s="21">
        <v>4.2297000000000002</v>
      </c>
      <c r="J28" s="21">
        <v>0.87839999999999996</v>
      </c>
      <c r="K28" s="21"/>
      <c r="L28" s="21">
        <v>0.79720000000000002</v>
      </c>
      <c r="M28" s="21"/>
      <c r="N28" s="21"/>
      <c r="O28" s="21">
        <v>0.54049999999999998</v>
      </c>
      <c r="P28" s="21">
        <f t="shared" si="2"/>
        <v>2.2161</v>
      </c>
      <c r="R28" s="21">
        <f t="shared" si="1"/>
        <v>12.98</v>
      </c>
      <c r="S28" s="21">
        <v>6.4</v>
      </c>
      <c r="T28" s="21">
        <v>4.05</v>
      </c>
      <c r="U28" s="21">
        <v>0.88</v>
      </c>
      <c r="V28" s="21">
        <v>0</v>
      </c>
      <c r="W28" s="21">
        <v>0.8</v>
      </c>
      <c r="X28" s="21">
        <v>0</v>
      </c>
      <c r="Y28" s="21">
        <v>0</v>
      </c>
      <c r="Z28" s="21">
        <v>0.85</v>
      </c>
      <c r="AA28" s="21">
        <f t="shared" si="3"/>
        <v>2.5300000000000002</v>
      </c>
    </row>
    <row r="29" spans="1:33">
      <c r="A29" s="18" t="s">
        <v>57</v>
      </c>
      <c r="B29" s="19" t="s">
        <v>57</v>
      </c>
      <c r="C29" s="18" t="s">
        <v>58</v>
      </c>
      <c r="D29" s="20" t="s">
        <v>4</v>
      </c>
      <c r="E29" s="40"/>
      <c r="F29" s="40" t="s">
        <v>287</v>
      </c>
      <c r="G29" s="31">
        <f t="shared" si="0"/>
        <v>29.818999999999999</v>
      </c>
      <c r="H29" s="31">
        <v>14.93</v>
      </c>
      <c r="I29" s="31">
        <v>9.5809999999999995</v>
      </c>
      <c r="J29" s="31">
        <v>4.1079999999999997</v>
      </c>
      <c r="K29" s="31"/>
      <c r="L29" s="31"/>
      <c r="M29" s="31"/>
      <c r="N29" s="31">
        <v>1.2</v>
      </c>
      <c r="O29" s="31"/>
      <c r="P29" s="31">
        <f t="shared" si="2"/>
        <v>5.3079999999999998</v>
      </c>
      <c r="R29" s="31">
        <f t="shared" si="1"/>
        <v>33.970000000000006</v>
      </c>
      <c r="S29" s="31">
        <v>17.600000000000001</v>
      </c>
      <c r="T29" s="31">
        <v>11.8</v>
      </c>
      <c r="U29" s="31">
        <v>3.37</v>
      </c>
      <c r="V29" s="31">
        <v>0</v>
      </c>
      <c r="W29" s="31">
        <v>0</v>
      </c>
      <c r="X29" s="31">
        <v>0</v>
      </c>
      <c r="Y29" s="31">
        <v>1.2</v>
      </c>
      <c r="Z29" s="31">
        <v>0</v>
      </c>
      <c r="AA29" s="31">
        <f t="shared" si="3"/>
        <v>4.5700000000000038</v>
      </c>
    </row>
    <row r="30" spans="1:33">
      <c r="A30" s="18" t="s">
        <v>59</v>
      </c>
      <c r="B30" s="19" t="s">
        <v>59</v>
      </c>
      <c r="C30" s="18" t="s">
        <v>60</v>
      </c>
      <c r="D30" s="20" t="s">
        <v>4</v>
      </c>
      <c r="E30" s="40"/>
      <c r="F30" s="40" t="s">
        <v>287</v>
      </c>
      <c r="G30" s="21">
        <f t="shared" si="0"/>
        <v>124.97999999999999</v>
      </c>
      <c r="H30" s="21">
        <v>62.6</v>
      </c>
      <c r="I30" s="21">
        <v>49.31</v>
      </c>
      <c r="J30" s="21">
        <v>6.27</v>
      </c>
      <c r="K30" s="21" t="s">
        <v>298</v>
      </c>
      <c r="L30" s="21" t="s">
        <v>298</v>
      </c>
      <c r="M30" s="21" t="s">
        <v>298</v>
      </c>
      <c r="N30" s="21">
        <v>1</v>
      </c>
      <c r="O30" s="21">
        <v>5.8</v>
      </c>
      <c r="P30" s="21">
        <f t="shared" si="2"/>
        <v>13.069999999999986</v>
      </c>
      <c r="R30" s="21">
        <f t="shared" si="1"/>
        <v>127.63999999999999</v>
      </c>
      <c r="S30" s="21">
        <v>66.819999999999993</v>
      </c>
      <c r="T30" s="21">
        <v>43.32</v>
      </c>
      <c r="U30" s="21">
        <v>6.89</v>
      </c>
      <c r="V30" s="21">
        <v>0</v>
      </c>
      <c r="W30" s="21">
        <v>0</v>
      </c>
      <c r="X30" s="21">
        <v>0</v>
      </c>
      <c r="Y30" s="21">
        <v>2</v>
      </c>
      <c r="Z30" s="21">
        <v>8.61</v>
      </c>
      <c r="AA30" s="21">
        <f t="shared" si="3"/>
        <v>17.499999999999993</v>
      </c>
    </row>
    <row r="31" spans="1:33">
      <c r="A31" s="18" t="s">
        <v>61</v>
      </c>
      <c r="B31" s="19" t="s">
        <v>62</v>
      </c>
      <c r="C31" s="18" t="s">
        <v>63</v>
      </c>
      <c r="D31" s="20" t="s">
        <v>4</v>
      </c>
      <c r="E31" s="40"/>
      <c r="F31" s="40" t="s">
        <v>287</v>
      </c>
      <c r="G31" s="21">
        <f t="shared" si="0"/>
        <v>50.181000000000012</v>
      </c>
      <c r="H31" s="21">
        <v>25.42</v>
      </c>
      <c r="I31" s="21">
        <v>14.871</v>
      </c>
      <c r="J31" s="21">
        <v>3.57</v>
      </c>
      <c r="K31" s="21">
        <v>0</v>
      </c>
      <c r="L31" s="21">
        <v>2.2000000000000002</v>
      </c>
      <c r="M31" s="21">
        <v>0.77</v>
      </c>
      <c r="N31" s="21">
        <v>1</v>
      </c>
      <c r="O31" s="21">
        <v>2.35</v>
      </c>
      <c r="P31" s="21">
        <f t="shared" si="2"/>
        <v>9.8900000000000095</v>
      </c>
      <c r="R31" s="21">
        <f t="shared" si="1"/>
        <v>52.080000000000005</v>
      </c>
      <c r="S31" s="21">
        <v>25.22</v>
      </c>
      <c r="T31" s="21">
        <v>18.510000000000002</v>
      </c>
      <c r="U31" s="21">
        <v>3.45</v>
      </c>
      <c r="V31" s="21">
        <v>0</v>
      </c>
      <c r="W31" s="21">
        <v>2.87</v>
      </c>
      <c r="X31" s="21">
        <v>0.77</v>
      </c>
      <c r="Y31" s="21">
        <v>1</v>
      </c>
      <c r="Z31" s="21">
        <v>0.26</v>
      </c>
      <c r="AA31" s="21">
        <f t="shared" si="3"/>
        <v>8.350000000000005</v>
      </c>
    </row>
    <row r="32" spans="1:33">
      <c r="A32" s="18" t="s">
        <v>64</v>
      </c>
      <c r="B32" s="19" t="s">
        <v>65</v>
      </c>
      <c r="C32" s="18" t="s">
        <v>66</v>
      </c>
      <c r="D32" s="20" t="s">
        <v>4</v>
      </c>
      <c r="E32" s="40"/>
      <c r="F32" s="40" t="s">
        <v>287</v>
      </c>
      <c r="G32" s="21">
        <f t="shared" si="0"/>
        <v>13.787699999999999</v>
      </c>
      <c r="H32" s="21">
        <v>5.0199999999999996</v>
      </c>
      <c r="I32" s="21">
        <v>5.7973999999999997</v>
      </c>
      <c r="J32" s="21">
        <v>1.0838000000000001</v>
      </c>
      <c r="K32" s="21"/>
      <c r="L32" s="21">
        <v>0.74329999999999996</v>
      </c>
      <c r="M32" s="21"/>
      <c r="N32" s="21">
        <v>0.4</v>
      </c>
      <c r="O32" s="21">
        <v>0.74319999999999997</v>
      </c>
      <c r="P32" s="21">
        <f t="shared" si="2"/>
        <v>2.9702999999999999</v>
      </c>
      <c r="R32" s="21">
        <f t="shared" si="1"/>
        <v>13.900000000000002</v>
      </c>
      <c r="S32" s="21">
        <v>5.3</v>
      </c>
      <c r="T32" s="21">
        <v>5.98</v>
      </c>
      <c r="U32" s="21">
        <v>0.8</v>
      </c>
      <c r="V32" s="21">
        <v>0</v>
      </c>
      <c r="W32" s="21">
        <v>0.74</v>
      </c>
      <c r="X32" s="21">
        <v>0</v>
      </c>
      <c r="Y32" s="21">
        <v>0.4</v>
      </c>
      <c r="Z32" s="21">
        <v>0.68</v>
      </c>
      <c r="AA32" s="21">
        <f t="shared" si="3"/>
        <v>2.620000000000001</v>
      </c>
    </row>
    <row r="33" spans="1:32" hidden="1">
      <c r="A33" s="18" t="s">
        <v>67</v>
      </c>
      <c r="B33" s="19" t="s">
        <v>68</v>
      </c>
      <c r="C33" s="18" t="s">
        <v>69</v>
      </c>
      <c r="D33" s="20" t="s">
        <v>4</v>
      </c>
      <c r="E33" s="20"/>
      <c r="F33" s="20"/>
      <c r="G33" s="21">
        <f t="shared" si="0"/>
        <v>0</v>
      </c>
      <c r="H33" s="21"/>
      <c r="I33" s="21"/>
      <c r="J33" s="21"/>
      <c r="K33" s="21"/>
      <c r="L33" s="21"/>
      <c r="M33" s="21"/>
      <c r="N33" s="21"/>
      <c r="O33" s="21"/>
      <c r="P33" s="21" t="s">
        <v>274</v>
      </c>
      <c r="R33" s="21">
        <f t="shared" si="1"/>
        <v>0</v>
      </c>
      <c r="S33" s="21" t="s">
        <v>273</v>
      </c>
      <c r="T33" s="21"/>
      <c r="U33" s="21"/>
      <c r="V33" s="21"/>
      <c r="W33" s="21"/>
      <c r="X33" s="21"/>
      <c r="Y33" s="21"/>
      <c r="Z33" s="21"/>
      <c r="AA33" s="21" t="s">
        <v>274</v>
      </c>
    </row>
    <row r="34" spans="1:32">
      <c r="A34" s="18" t="s">
        <v>70</v>
      </c>
      <c r="B34" s="19" t="s">
        <v>71</v>
      </c>
      <c r="C34" s="18" t="s">
        <v>72</v>
      </c>
      <c r="D34" s="20" t="s">
        <v>4</v>
      </c>
      <c r="E34" s="40"/>
      <c r="F34" s="40" t="s">
        <v>287</v>
      </c>
      <c r="G34" s="21">
        <f t="shared" si="0"/>
        <v>38.000000000000014</v>
      </c>
      <c r="H34" s="21">
        <v>18.3</v>
      </c>
      <c r="I34" s="21">
        <v>13.71</v>
      </c>
      <c r="J34" s="21">
        <v>3.27</v>
      </c>
      <c r="K34" s="21">
        <v>0</v>
      </c>
      <c r="L34" s="21">
        <v>0.27</v>
      </c>
      <c r="M34" s="21">
        <v>0</v>
      </c>
      <c r="N34" s="21">
        <v>1</v>
      </c>
      <c r="O34" s="21">
        <v>1.45</v>
      </c>
      <c r="P34" s="21">
        <f t="shared" ref="P34:P43" si="4">G34-H34-I34</f>
        <v>5.9900000000000126</v>
      </c>
      <c r="R34" s="21">
        <f t="shared" si="1"/>
        <v>46.800000000000011</v>
      </c>
      <c r="S34" s="21">
        <v>20</v>
      </c>
      <c r="T34" s="21">
        <v>19.62</v>
      </c>
      <c r="U34" s="21">
        <v>4.09</v>
      </c>
      <c r="V34" s="21">
        <v>0</v>
      </c>
      <c r="W34" s="21">
        <v>0.27</v>
      </c>
      <c r="X34" s="21">
        <v>0.3</v>
      </c>
      <c r="Y34" s="21">
        <v>1</v>
      </c>
      <c r="Z34" s="21">
        <v>1.52</v>
      </c>
      <c r="AA34" s="21">
        <f t="shared" ref="AA34:AA43" si="5">R34-S34-T34</f>
        <v>7.1800000000000104</v>
      </c>
      <c r="AB34" s="3" t="s">
        <v>299</v>
      </c>
    </row>
    <row r="35" spans="1:32">
      <c r="A35" s="18" t="s">
        <v>73</v>
      </c>
      <c r="B35" s="19" t="s">
        <v>74</v>
      </c>
      <c r="C35" s="18" t="s">
        <v>75</v>
      </c>
      <c r="D35" s="20" t="s">
        <v>4</v>
      </c>
      <c r="E35" s="40"/>
      <c r="F35" s="40" t="s">
        <v>287</v>
      </c>
      <c r="G35" s="21">
        <f t="shared" si="0"/>
        <v>17.231100000000001</v>
      </c>
      <c r="H35" s="21">
        <v>6.1</v>
      </c>
      <c r="I35" s="21">
        <v>7.1623000000000001</v>
      </c>
      <c r="J35" s="21">
        <v>1.7594000000000001</v>
      </c>
      <c r="K35" s="21"/>
      <c r="L35" s="21">
        <v>0.81079999999999997</v>
      </c>
      <c r="M35" s="21"/>
      <c r="N35" s="21">
        <v>0.79049999999999998</v>
      </c>
      <c r="O35" s="21">
        <v>0.60809999999999997</v>
      </c>
      <c r="P35" s="21">
        <f t="shared" si="4"/>
        <v>3.9688000000000017</v>
      </c>
      <c r="R35" s="21">
        <f t="shared" si="1"/>
        <v>20.71</v>
      </c>
      <c r="S35" s="21">
        <v>8.6999999999999993</v>
      </c>
      <c r="T35" s="21">
        <v>6.82</v>
      </c>
      <c r="U35" s="21">
        <v>2.35</v>
      </c>
      <c r="V35" s="21">
        <v>0</v>
      </c>
      <c r="W35" s="21">
        <v>1.1000000000000001</v>
      </c>
      <c r="X35" s="21">
        <v>0</v>
      </c>
      <c r="Y35" s="21">
        <v>0.79</v>
      </c>
      <c r="Z35" s="21">
        <v>0.95</v>
      </c>
      <c r="AA35" s="21">
        <f t="shared" si="5"/>
        <v>5.1900000000000013</v>
      </c>
    </row>
    <row r="36" spans="1:32">
      <c r="A36" s="18" t="s">
        <v>76</v>
      </c>
      <c r="B36" s="19" t="s">
        <v>76</v>
      </c>
      <c r="C36" s="18" t="s">
        <v>77</v>
      </c>
      <c r="D36" s="20" t="s">
        <v>4</v>
      </c>
      <c r="E36" s="40"/>
      <c r="F36" s="40" t="s">
        <v>287</v>
      </c>
      <c r="G36" s="31">
        <f t="shared" si="0"/>
        <v>39.019999999999996</v>
      </c>
      <c r="H36" s="51">
        <v>16.399999999999999</v>
      </c>
      <c r="I36" s="51">
        <v>15.87</v>
      </c>
      <c r="J36" s="51">
        <v>3.41</v>
      </c>
      <c r="K36" s="51">
        <v>0</v>
      </c>
      <c r="L36" s="51">
        <v>1.7</v>
      </c>
      <c r="M36" s="51">
        <v>0</v>
      </c>
      <c r="N36" s="51">
        <v>1</v>
      </c>
      <c r="O36" s="51">
        <v>0.64</v>
      </c>
      <c r="P36" s="31">
        <f t="shared" si="4"/>
        <v>6.7499999999999982</v>
      </c>
      <c r="R36" s="31">
        <f t="shared" si="1"/>
        <v>39.930000000000007</v>
      </c>
      <c r="S36" s="31">
        <v>18</v>
      </c>
      <c r="T36" s="31">
        <v>14.73</v>
      </c>
      <c r="U36" s="31">
        <v>3.68</v>
      </c>
      <c r="V36" s="31">
        <v>0</v>
      </c>
      <c r="W36" s="31">
        <v>1.7</v>
      </c>
      <c r="X36" s="31">
        <v>0</v>
      </c>
      <c r="Y36" s="31">
        <v>1</v>
      </c>
      <c r="Z36" s="31">
        <v>0.82</v>
      </c>
      <c r="AA36" s="31">
        <f t="shared" si="5"/>
        <v>7.2000000000000064</v>
      </c>
      <c r="AF36" s="50"/>
    </row>
    <row r="37" spans="1:32">
      <c r="A37" s="18" t="s">
        <v>78</v>
      </c>
      <c r="B37" s="19" t="s">
        <v>79</v>
      </c>
      <c r="C37" s="18" t="s">
        <v>80</v>
      </c>
      <c r="D37" s="20" t="s">
        <v>4</v>
      </c>
      <c r="E37" s="40"/>
      <c r="F37" s="40" t="s">
        <v>287</v>
      </c>
      <c r="G37" s="21">
        <f t="shared" si="0"/>
        <v>48.416099999999993</v>
      </c>
      <c r="H37" s="21">
        <v>21</v>
      </c>
      <c r="I37" s="21">
        <v>16.239999999999998</v>
      </c>
      <c r="J37" s="21">
        <v>5.16</v>
      </c>
      <c r="K37" s="21">
        <v>0</v>
      </c>
      <c r="L37" s="21">
        <v>1.76</v>
      </c>
      <c r="M37" s="21">
        <v>0</v>
      </c>
      <c r="N37" s="21">
        <v>0.81</v>
      </c>
      <c r="O37" s="21">
        <v>3.4460999999999999</v>
      </c>
      <c r="P37" s="21">
        <f t="shared" si="4"/>
        <v>11.176099999999995</v>
      </c>
      <c r="R37" s="21">
        <f t="shared" si="1"/>
        <v>50.040000000000006</v>
      </c>
      <c r="S37" s="21">
        <v>20.34</v>
      </c>
      <c r="T37" s="21">
        <v>16.510000000000002</v>
      </c>
      <c r="U37" s="21">
        <v>5.55</v>
      </c>
      <c r="V37" s="21">
        <v>0</v>
      </c>
      <c r="W37" s="21">
        <v>2.0299999999999998</v>
      </c>
      <c r="X37" s="21">
        <v>0</v>
      </c>
      <c r="Y37" s="21">
        <v>0.95</v>
      </c>
      <c r="Z37" s="21">
        <v>4.66</v>
      </c>
      <c r="AA37" s="21">
        <f t="shared" si="5"/>
        <v>13.190000000000005</v>
      </c>
    </row>
    <row r="38" spans="1:32">
      <c r="A38" s="18" t="s">
        <v>81</v>
      </c>
      <c r="B38" s="19" t="s">
        <v>82</v>
      </c>
      <c r="C38" s="18" t="s">
        <v>83</v>
      </c>
      <c r="D38" s="20" t="s">
        <v>4</v>
      </c>
      <c r="E38" s="40"/>
      <c r="F38" s="40" t="s">
        <v>287</v>
      </c>
      <c r="G38" s="21">
        <f t="shared" si="0"/>
        <v>20.149999999999999</v>
      </c>
      <c r="H38" s="21">
        <v>7.7</v>
      </c>
      <c r="I38" s="21">
        <v>8.27</v>
      </c>
      <c r="J38" s="21">
        <v>2</v>
      </c>
      <c r="K38" s="21"/>
      <c r="L38" s="21">
        <v>0.31</v>
      </c>
      <c r="M38" s="21"/>
      <c r="N38" s="21">
        <v>1</v>
      </c>
      <c r="O38" s="21">
        <v>0.87</v>
      </c>
      <c r="P38" s="21">
        <f t="shared" si="4"/>
        <v>4.18</v>
      </c>
      <c r="R38" s="21">
        <f t="shared" si="1"/>
        <v>22.07</v>
      </c>
      <c r="S38" s="21">
        <v>8.6999999999999993</v>
      </c>
      <c r="T38" s="21">
        <v>9.01</v>
      </c>
      <c r="U38" s="21">
        <v>2</v>
      </c>
      <c r="V38" s="21">
        <v>0</v>
      </c>
      <c r="W38" s="21">
        <v>0.48</v>
      </c>
      <c r="X38" s="21">
        <v>0</v>
      </c>
      <c r="Y38" s="21">
        <v>1</v>
      </c>
      <c r="Z38" s="21">
        <v>0.88</v>
      </c>
      <c r="AA38" s="21">
        <f t="shared" si="5"/>
        <v>4.3600000000000012</v>
      </c>
    </row>
    <row r="39" spans="1:32">
      <c r="A39" s="18" t="s">
        <v>84</v>
      </c>
      <c r="B39" s="19" t="s">
        <v>85</v>
      </c>
      <c r="C39" s="18" t="s">
        <v>86</v>
      </c>
      <c r="D39" s="20" t="s">
        <v>4</v>
      </c>
      <c r="E39" s="40"/>
      <c r="F39" s="40" t="s">
        <v>287</v>
      </c>
      <c r="G39" s="21">
        <f t="shared" si="0"/>
        <v>45.236199999999997</v>
      </c>
      <c r="H39" s="21">
        <v>20.65</v>
      </c>
      <c r="I39" s="21">
        <v>18.97</v>
      </c>
      <c r="J39" s="21">
        <v>4.6500000000000004</v>
      </c>
      <c r="K39" s="21"/>
      <c r="L39" s="21"/>
      <c r="M39" s="21"/>
      <c r="N39" s="21">
        <v>0.96619999999999995</v>
      </c>
      <c r="O39" s="21"/>
      <c r="P39" s="21">
        <f t="shared" si="4"/>
        <v>5.6161999999999992</v>
      </c>
      <c r="R39" s="21">
        <f t="shared" si="1"/>
        <v>44.89</v>
      </c>
      <c r="S39" s="21">
        <v>18.600000000000001</v>
      </c>
      <c r="T39" s="21">
        <v>20.82</v>
      </c>
      <c r="U39" s="21">
        <f>1.45+3.02</f>
        <v>4.47</v>
      </c>
      <c r="V39" s="21">
        <v>0</v>
      </c>
      <c r="W39" s="21">
        <v>0</v>
      </c>
      <c r="X39" s="21">
        <v>0</v>
      </c>
      <c r="Y39" s="21">
        <v>1</v>
      </c>
      <c r="Z39" s="21">
        <v>0</v>
      </c>
      <c r="AA39" s="21">
        <f t="shared" si="5"/>
        <v>5.4699999999999989</v>
      </c>
    </row>
    <row r="40" spans="1:32">
      <c r="A40" s="18" t="s">
        <v>87</v>
      </c>
      <c r="B40" s="19" t="s">
        <v>88</v>
      </c>
      <c r="C40" s="18" t="s">
        <v>89</v>
      </c>
      <c r="D40" s="20" t="s">
        <v>4</v>
      </c>
      <c r="E40" s="40"/>
      <c r="F40" s="40" t="s">
        <v>287</v>
      </c>
      <c r="G40" s="21">
        <f t="shared" si="0"/>
        <v>27.122199999999996</v>
      </c>
      <c r="H40" s="21">
        <v>12</v>
      </c>
      <c r="I40" s="21">
        <v>8.0521999999999991</v>
      </c>
      <c r="J40" s="21">
        <v>1.95</v>
      </c>
      <c r="K40" s="21"/>
      <c r="L40" s="21">
        <v>1.52</v>
      </c>
      <c r="M40" s="21">
        <v>1.81</v>
      </c>
      <c r="N40" s="21">
        <v>0.95</v>
      </c>
      <c r="O40" s="21">
        <v>0.84</v>
      </c>
      <c r="P40" s="21">
        <f t="shared" si="4"/>
        <v>7.0699999999999967</v>
      </c>
      <c r="R40" s="21">
        <f t="shared" si="1"/>
        <v>27.38</v>
      </c>
      <c r="S40" s="21">
        <v>12.44</v>
      </c>
      <c r="T40" s="21">
        <v>8.16</v>
      </c>
      <c r="U40" s="21">
        <v>1.95</v>
      </c>
      <c r="V40" s="21">
        <v>0</v>
      </c>
      <c r="W40" s="21">
        <v>1.1200000000000001</v>
      </c>
      <c r="X40" s="21">
        <v>1.81</v>
      </c>
      <c r="Y40" s="21">
        <v>0.95</v>
      </c>
      <c r="Z40" s="21">
        <v>0.95</v>
      </c>
      <c r="AA40" s="21">
        <f t="shared" si="5"/>
        <v>6.7799999999999994</v>
      </c>
    </row>
    <row r="41" spans="1:32">
      <c r="A41" s="18" t="s">
        <v>90</v>
      </c>
      <c r="B41" s="19" t="s">
        <v>91</v>
      </c>
      <c r="C41" s="18" t="s">
        <v>92</v>
      </c>
      <c r="D41" s="20" t="s">
        <v>4</v>
      </c>
      <c r="E41" s="40"/>
      <c r="F41" s="40" t="s">
        <v>287</v>
      </c>
      <c r="G41" s="21">
        <f t="shared" si="0"/>
        <v>27.561399999999999</v>
      </c>
      <c r="H41" s="21">
        <v>12.4</v>
      </c>
      <c r="I41" s="21">
        <v>8.9050999999999991</v>
      </c>
      <c r="J41" s="21">
        <v>2.8647999999999998</v>
      </c>
      <c r="K41" s="21">
        <v>0</v>
      </c>
      <c r="L41" s="21">
        <v>1.2837000000000001</v>
      </c>
      <c r="M41" s="21">
        <v>0</v>
      </c>
      <c r="N41" s="21">
        <v>0.81079999999999997</v>
      </c>
      <c r="O41" s="21">
        <v>1.2969999999999999</v>
      </c>
      <c r="P41" s="21">
        <f t="shared" si="4"/>
        <v>6.2562999999999995</v>
      </c>
      <c r="R41" s="21">
        <f t="shared" si="1"/>
        <v>22.59</v>
      </c>
      <c r="S41" s="21">
        <v>11.4</v>
      </c>
      <c r="T41" s="21">
        <v>6.73</v>
      </c>
      <c r="U41" s="21">
        <v>2.0099999999999998</v>
      </c>
      <c r="V41" s="21">
        <v>0</v>
      </c>
      <c r="W41" s="21">
        <v>0.32</v>
      </c>
      <c r="X41" s="21">
        <v>0</v>
      </c>
      <c r="Y41" s="21">
        <v>0.68</v>
      </c>
      <c r="Z41" s="21">
        <v>1.45</v>
      </c>
      <c r="AA41" s="21">
        <f t="shared" si="5"/>
        <v>4.4599999999999991</v>
      </c>
    </row>
    <row r="42" spans="1:32">
      <c r="A42" s="18" t="s">
        <v>93</v>
      </c>
      <c r="B42" s="19" t="s">
        <v>94</v>
      </c>
      <c r="C42" s="18" t="s">
        <v>95</v>
      </c>
      <c r="D42" s="20" t="s">
        <v>4</v>
      </c>
      <c r="E42" s="40"/>
      <c r="F42" s="40" t="s">
        <v>287</v>
      </c>
      <c r="G42" s="21">
        <f t="shared" si="0"/>
        <v>17.43</v>
      </c>
      <c r="H42" s="21">
        <v>7.4</v>
      </c>
      <c r="I42" s="21">
        <v>6.3</v>
      </c>
      <c r="J42" s="21">
        <v>1.74</v>
      </c>
      <c r="K42" s="21">
        <v>0</v>
      </c>
      <c r="L42" s="21">
        <v>0.27</v>
      </c>
      <c r="M42" s="21">
        <v>0</v>
      </c>
      <c r="N42" s="21">
        <v>0.74</v>
      </c>
      <c r="O42" s="21">
        <v>0.98</v>
      </c>
      <c r="P42" s="21">
        <f t="shared" si="4"/>
        <v>3.7299999999999995</v>
      </c>
      <c r="R42" s="21">
        <f t="shared" si="1"/>
        <v>17.010000000000002</v>
      </c>
      <c r="S42" s="21">
        <v>7</v>
      </c>
      <c r="T42" s="21">
        <v>6.28</v>
      </c>
      <c r="U42" s="21">
        <f>0.81+0.93</f>
        <v>1.7400000000000002</v>
      </c>
      <c r="V42" s="21">
        <v>0</v>
      </c>
      <c r="W42" s="21">
        <v>0.27</v>
      </c>
      <c r="X42" s="21">
        <v>0</v>
      </c>
      <c r="Y42" s="21">
        <v>0.74</v>
      </c>
      <c r="Z42" s="21">
        <v>0.98</v>
      </c>
      <c r="AA42" s="21">
        <f t="shared" si="5"/>
        <v>3.7300000000000013</v>
      </c>
    </row>
    <row r="43" spans="1:32">
      <c r="A43" s="18" t="s">
        <v>96</v>
      </c>
      <c r="B43" s="19" t="s">
        <v>97</v>
      </c>
      <c r="C43" s="18" t="s">
        <v>98</v>
      </c>
      <c r="D43" s="20" t="s">
        <v>4</v>
      </c>
      <c r="E43" s="40"/>
      <c r="F43" s="40" t="s">
        <v>287</v>
      </c>
      <c r="G43" s="21">
        <f t="shared" si="0"/>
        <v>18.084799999999998</v>
      </c>
      <c r="H43" s="21">
        <v>7</v>
      </c>
      <c r="I43" s="21">
        <v>9.2568000000000001</v>
      </c>
      <c r="J43" s="21">
        <v>0.878</v>
      </c>
      <c r="K43" s="21"/>
      <c r="L43" s="21"/>
      <c r="M43" s="21"/>
      <c r="N43" s="21"/>
      <c r="O43" s="21">
        <v>0.95</v>
      </c>
      <c r="P43" s="21">
        <f t="shared" si="4"/>
        <v>1.8279999999999976</v>
      </c>
      <c r="R43" s="21">
        <f t="shared" si="1"/>
        <v>16.650000000000002</v>
      </c>
      <c r="S43" s="21">
        <v>8.1999999999999993</v>
      </c>
      <c r="T43" s="21">
        <v>6.62</v>
      </c>
      <c r="U43" s="21">
        <v>0.88</v>
      </c>
      <c r="V43" s="21">
        <v>0</v>
      </c>
      <c r="W43" s="21">
        <v>0</v>
      </c>
      <c r="X43" s="21">
        <v>0</v>
      </c>
      <c r="Y43" s="21">
        <v>0</v>
      </c>
      <c r="Z43" s="21">
        <v>0.95</v>
      </c>
      <c r="AA43" s="21">
        <f t="shared" si="5"/>
        <v>1.8300000000000027</v>
      </c>
    </row>
    <row r="44" spans="1:32" hidden="1">
      <c r="A44" s="18" t="s">
        <v>99</v>
      </c>
      <c r="B44" s="19" t="s">
        <v>100</v>
      </c>
      <c r="C44" s="18" t="s">
        <v>101</v>
      </c>
      <c r="D44" s="20" t="s">
        <v>4</v>
      </c>
      <c r="E44" s="40"/>
      <c r="F44" s="20"/>
      <c r="G44" s="21">
        <f t="shared" si="0"/>
        <v>0</v>
      </c>
      <c r="H44" s="21"/>
      <c r="I44" s="21"/>
      <c r="J44" s="21"/>
      <c r="K44" s="21"/>
      <c r="L44" s="21"/>
      <c r="M44" s="21"/>
      <c r="N44" s="21"/>
      <c r="O44" s="21"/>
      <c r="P44" s="21"/>
      <c r="R44" s="21">
        <f t="shared" si="1"/>
        <v>0</v>
      </c>
      <c r="S44" s="21" t="s">
        <v>288</v>
      </c>
      <c r="T44" s="21"/>
      <c r="U44" s="21"/>
      <c r="V44" s="21"/>
      <c r="W44" s="21"/>
      <c r="X44" s="21"/>
      <c r="Y44" s="21"/>
      <c r="Z44" s="21"/>
      <c r="AA44" s="21"/>
    </row>
    <row r="45" spans="1:32" hidden="1">
      <c r="A45" s="18" t="s">
        <v>102</v>
      </c>
      <c r="B45" s="19" t="s">
        <v>103</v>
      </c>
      <c r="C45" s="18" t="s">
        <v>104</v>
      </c>
      <c r="D45" s="20" t="s">
        <v>4</v>
      </c>
      <c r="E45" s="40"/>
      <c r="F45" s="40"/>
      <c r="G45" s="21">
        <f t="shared" si="0"/>
        <v>0</v>
      </c>
      <c r="H45" s="21"/>
      <c r="I45" s="21" t="s">
        <v>300</v>
      </c>
      <c r="J45" s="21"/>
      <c r="K45" s="21"/>
      <c r="L45" s="21"/>
      <c r="M45" s="21"/>
      <c r="N45" s="21"/>
      <c r="O45" s="21"/>
      <c r="P45" s="21">
        <v>0</v>
      </c>
      <c r="R45" s="21">
        <f t="shared" si="1"/>
        <v>25.4</v>
      </c>
      <c r="S45" s="21">
        <v>10.8</v>
      </c>
      <c r="T45" s="21">
        <v>10.1</v>
      </c>
      <c r="U45" s="21">
        <v>2.7</v>
      </c>
      <c r="V45" s="21">
        <v>0</v>
      </c>
      <c r="W45" s="21">
        <v>0.7</v>
      </c>
      <c r="X45" s="21">
        <v>0</v>
      </c>
      <c r="Y45" s="21">
        <v>1</v>
      </c>
      <c r="Z45" s="21">
        <v>0.1</v>
      </c>
      <c r="AA45" s="21">
        <f>R45-S45-T45</f>
        <v>4.4999999999999982</v>
      </c>
    </row>
    <row r="46" spans="1:32">
      <c r="A46" s="18" t="s">
        <v>105</v>
      </c>
      <c r="B46" s="19" t="s">
        <v>105</v>
      </c>
      <c r="C46" s="18" t="s">
        <v>106</v>
      </c>
      <c r="D46" s="20" t="s">
        <v>4</v>
      </c>
      <c r="E46" s="40"/>
      <c r="F46" s="40" t="s">
        <v>287</v>
      </c>
      <c r="G46" s="21">
        <f t="shared" si="0"/>
        <v>23.726499999999998</v>
      </c>
      <c r="H46" s="21">
        <v>8.86</v>
      </c>
      <c r="I46" s="21">
        <v>10.14</v>
      </c>
      <c r="J46" s="21">
        <v>2.81</v>
      </c>
      <c r="K46" s="21">
        <v>0</v>
      </c>
      <c r="L46" s="21">
        <v>0.68</v>
      </c>
      <c r="M46" s="21">
        <v>0.23649999999999999</v>
      </c>
      <c r="N46" s="21">
        <v>1</v>
      </c>
      <c r="O46" s="21"/>
      <c r="P46" s="21">
        <f>G46-H46-I46</f>
        <v>4.7264999999999979</v>
      </c>
      <c r="R46" s="21">
        <f t="shared" si="1"/>
        <v>23.869999999999997</v>
      </c>
      <c r="S46" s="21">
        <v>8.86</v>
      </c>
      <c r="T46" s="21">
        <v>10.28</v>
      </c>
      <c r="U46" s="21">
        <v>2.81</v>
      </c>
      <c r="V46" s="21">
        <v>0</v>
      </c>
      <c r="W46" s="21">
        <v>0.68</v>
      </c>
      <c r="X46" s="21">
        <v>0.24</v>
      </c>
      <c r="Y46" s="21">
        <v>1</v>
      </c>
      <c r="Z46" s="21">
        <v>0</v>
      </c>
      <c r="AA46" s="21">
        <f>R46-S46-T46</f>
        <v>4.7299999999999986</v>
      </c>
    </row>
    <row r="47" spans="1:32" hidden="1">
      <c r="A47" s="18" t="s">
        <v>107</v>
      </c>
      <c r="B47" s="19" t="s">
        <v>108</v>
      </c>
      <c r="C47" s="18" t="s">
        <v>109</v>
      </c>
      <c r="D47" s="20" t="s">
        <v>4</v>
      </c>
      <c r="E47" s="40"/>
      <c r="F47" s="40"/>
      <c r="G47" s="21">
        <f t="shared" si="0"/>
        <v>0</v>
      </c>
      <c r="H47" s="21" t="s">
        <v>288</v>
      </c>
      <c r="I47" s="21"/>
      <c r="J47" s="21"/>
      <c r="K47" s="21"/>
      <c r="L47" s="21"/>
      <c r="M47" s="21"/>
      <c r="N47" s="21"/>
      <c r="O47" s="21"/>
      <c r="P47" s="21">
        <v>0</v>
      </c>
      <c r="R47" s="21">
        <f t="shared" si="1"/>
        <v>29.43</v>
      </c>
      <c r="S47" s="21">
        <v>12</v>
      </c>
      <c r="T47" s="21">
        <v>10.68</v>
      </c>
      <c r="U47" s="21">
        <v>4.68</v>
      </c>
      <c r="V47" s="21">
        <v>0</v>
      </c>
      <c r="W47" s="21">
        <v>0</v>
      </c>
      <c r="X47" s="21">
        <v>0</v>
      </c>
      <c r="Y47" s="21">
        <v>2.0699999999999998</v>
      </c>
      <c r="Z47" s="21">
        <v>0</v>
      </c>
      <c r="AA47" s="21">
        <f>R47-S47-T47</f>
        <v>6.75</v>
      </c>
    </row>
    <row r="48" spans="1:32">
      <c r="A48" s="18" t="s">
        <v>110</v>
      </c>
      <c r="B48" s="19" t="s">
        <v>111</v>
      </c>
      <c r="C48" s="18" t="s">
        <v>112</v>
      </c>
      <c r="D48" s="20" t="s">
        <v>4</v>
      </c>
      <c r="E48" s="40"/>
      <c r="F48" s="40" t="s">
        <v>287</v>
      </c>
      <c r="G48" s="21">
        <f t="shared" si="0"/>
        <v>15.804</v>
      </c>
      <c r="H48" s="21">
        <v>7.9</v>
      </c>
      <c r="I48" s="21">
        <v>5.077</v>
      </c>
      <c r="J48" s="21">
        <v>1.1756</v>
      </c>
      <c r="K48" s="21">
        <v>1.1514</v>
      </c>
      <c r="L48" s="21">
        <v>0.33779999999999999</v>
      </c>
      <c r="M48" s="21"/>
      <c r="N48" s="21">
        <v>0.16220000000000001</v>
      </c>
      <c r="O48" s="21">
        <v>0</v>
      </c>
      <c r="P48" s="21">
        <f>G48-H48-I48</f>
        <v>2.827</v>
      </c>
      <c r="R48" s="21">
        <f t="shared" si="1"/>
        <v>18.779999999999998</v>
      </c>
      <c r="S48" s="21">
        <v>8.6</v>
      </c>
      <c r="T48" s="21">
        <v>5.55</v>
      </c>
      <c r="U48" s="21">
        <v>1.1100000000000001</v>
      </c>
      <c r="V48" s="21">
        <v>1.1599999999999999</v>
      </c>
      <c r="W48" s="21">
        <v>0.81</v>
      </c>
      <c r="X48" s="21">
        <v>0</v>
      </c>
      <c r="Y48" s="21">
        <v>0.18</v>
      </c>
      <c r="Z48" s="21">
        <v>1.37</v>
      </c>
      <c r="AA48" s="21">
        <f>R48-S48-T48</f>
        <v>4.6299999999999981</v>
      </c>
    </row>
    <row r="49" spans="1:32">
      <c r="A49" s="18" t="s">
        <v>113</v>
      </c>
      <c r="B49" s="19" t="s">
        <v>114</v>
      </c>
      <c r="C49" s="18" t="s">
        <v>115</v>
      </c>
      <c r="D49" s="20" t="s">
        <v>4</v>
      </c>
      <c r="E49" s="40"/>
      <c r="F49" s="40" t="s">
        <v>287</v>
      </c>
      <c r="G49" s="21">
        <f t="shared" si="0"/>
        <v>32.974299999999999</v>
      </c>
      <c r="H49" s="21">
        <v>9.52</v>
      </c>
      <c r="I49" s="21">
        <v>20.74</v>
      </c>
      <c r="J49" s="21">
        <v>2.14</v>
      </c>
      <c r="K49" s="21"/>
      <c r="L49" s="21"/>
      <c r="M49" s="21"/>
      <c r="N49" s="21">
        <v>0.57430000000000003</v>
      </c>
      <c r="O49" s="21"/>
      <c r="P49" s="21">
        <f>G49-H49-I49</f>
        <v>2.7143000000000015</v>
      </c>
      <c r="R49" s="21">
        <f t="shared" si="1"/>
        <v>35.800000000000004</v>
      </c>
      <c r="S49" s="21">
        <v>11.12</v>
      </c>
      <c r="T49" s="21">
        <v>21.94</v>
      </c>
      <c r="U49" s="21">
        <v>1.91</v>
      </c>
      <c r="V49" s="21">
        <v>0</v>
      </c>
      <c r="W49" s="21">
        <v>0.34</v>
      </c>
      <c r="X49" s="21">
        <v>0</v>
      </c>
      <c r="Y49" s="21">
        <v>0.49</v>
      </c>
      <c r="Z49" s="21">
        <v>0</v>
      </c>
      <c r="AA49" s="21">
        <f>R49-S49-T49</f>
        <v>2.7400000000000055</v>
      </c>
    </row>
    <row r="50" spans="1:32" hidden="1">
      <c r="A50" s="18" t="s">
        <v>116</v>
      </c>
      <c r="B50" s="19" t="s">
        <v>116</v>
      </c>
      <c r="C50" s="18" t="s">
        <v>117</v>
      </c>
      <c r="D50" s="20" t="s">
        <v>4</v>
      </c>
      <c r="E50" s="40"/>
      <c r="F50" s="40"/>
      <c r="G50" s="21">
        <f t="shared" si="0"/>
        <v>0</v>
      </c>
      <c r="H50" s="21" t="s">
        <v>288</v>
      </c>
      <c r="I50" s="21"/>
      <c r="J50" s="21"/>
      <c r="K50" s="21"/>
      <c r="L50" s="21"/>
      <c r="M50" s="21"/>
      <c r="N50" s="21"/>
      <c r="O50" s="21"/>
      <c r="P50" s="21">
        <v>0</v>
      </c>
      <c r="R50" s="21">
        <f t="shared" si="1"/>
        <v>0</v>
      </c>
      <c r="S50" s="21" t="s">
        <v>288</v>
      </c>
      <c r="T50" s="21"/>
      <c r="U50" s="21"/>
      <c r="V50" s="21"/>
      <c r="W50" s="21"/>
      <c r="X50" s="21"/>
      <c r="Y50" s="21"/>
      <c r="Z50" s="21"/>
      <c r="AA50" s="21" t="s">
        <v>274</v>
      </c>
    </row>
    <row r="51" spans="1:32">
      <c r="A51" s="18" t="s">
        <v>118</v>
      </c>
      <c r="B51" s="19" t="s">
        <v>119</v>
      </c>
      <c r="C51" s="18" t="s">
        <v>120</v>
      </c>
      <c r="D51" s="20" t="s">
        <v>4</v>
      </c>
      <c r="E51" s="40"/>
      <c r="F51" s="40" t="s">
        <v>287</v>
      </c>
      <c r="G51" s="21">
        <f t="shared" si="0"/>
        <v>78.400000000000006</v>
      </c>
      <c r="H51" s="21">
        <v>28.4</v>
      </c>
      <c r="I51" s="21">
        <v>23</v>
      </c>
      <c r="J51" s="21">
        <v>11</v>
      </c>
      <c r="K51" s="21">
        <v>0</v>
      </c>
      <c r="L51" s="21">
        <v>8</v>
      </c>
      <c r="M51" s="21">
        <v>4</v>
      </c>
      <c r="N51" s="21">
        <v>4</v>
      </c>
      <c r="O51" s="21">
        <v>0</v>
      </c>
      <c r="P51" s="21">
        <f t="shared" ref="P51:P65" si="6">G51-H51-I51</f>
        <v>27.000000000000007</v>
      </c>
      <c r="R51" s="21">
        <f t="shared" si="1"/>
        <v>79.22999999999999</v>
      </c>
      <c r="S51" s="21">
        <v>29.7</v>
      </c>
      <c r="T51" s="21">
        <v>37.72</v>
      </c>
      <c r="U51" s="21">
        <v>4.93</v>
      </c>
      <c r="V51" s="21">
        <v>0</v>
      </c>
      <c r="W51" s="21">
        <v>2.97</v>
      </c>
      <c r="X51" s="21">
        <v>2.69</v>
      </c>
      <c r="Y51" s="21">
        <v>1.22</v>
      </c>
      <c r="Z51" s="21">
        <v>0</v>
      </c>
      <c r="AA51" s="21">
        <f t="shared" ref="AA51:AA65" si="7">R51-S51-T51</f>
        <v>11.809999999999988</v>
      </c>
    </row>
    <row r="52" spans="1:32">
      <c r="A52" s="18" t="s">
        <v>121</v>
      </c>
      <c r="B52" s="19" t="s">
        <v>122</v>
      </c>
      <c r="C52" s="18" t="s">
        <v>123</v>
      </c>
      <c r="D52" s="20" t="s">
        <v>4</v>
      </c>
      <c r="E52" s="40"/>
      <c r="F52" s="40" t="s">
        <v>287</v>
      </c>
      <c r="G52" s="21">
        <f t="shared" si="0"/>
        <v>20.646800000000002</v>
      </c>
      <c r="H52" s="21">
        <v>7.14</v>
      </c>
      <c r="I52" s="21">
        <v>9.2703000000000007</v>
      </c>
      <c r="J52" s="21">
        <v>1.9323999999999999</v>
      </c>
      <c r="K52" s="21">
        <v>0</v>
      </c>
      <c r="L52" s="21">
        <v>0.71619999999999995</v>
      </c>
      <c r="M52" s="21">
        <v>0</v>
      </c>
      <c r="N52" s="21">
        <v>0.74319999999999997</v>
      </c>
      <c r="O52" s="21">
        <v>0.84470000000000001</v>
      </c>
      <c r="P52" s="21">
        <f t="shared" si="6"/>
        <v>4.2365000000000013</v>
      </c>
      <c r="R52" s="21">
        <f t="shared" si="1"/>
        <v>18.269999999999996</v>
      </c>
      <c r="S52" s="21">
        <v>6.08</v>
      </c>
      <c r="T52" s="21">
        <v>8.76</v>
      </c>
      <c r="U52" s="21">
        <v>1.74</v>
      </c>
      <c r="V52" s="21">
        <v>0</v>
      </c>
      <c r="W52" s="21">
        <v>0.24</v>
      </c>
      <c r="X52" s="21">
        <v>0</v>
      </c>
      <c r="Y52" s="21">
        <v>0.74</v>
      </c>
      <c r="Z52" s="21">
        <v>0.71</v>
      </c>
      <c r="AA52" s="21">
        <f t="shared" si="7"/>
        <v>3.4299999999999962</v>
      </c>
    </row>
    <row r="53" spans="1:32">
      <c r="A53" s="18" t="s">
        <v>124</v>
      </c>
      <c r="B53" s="19" t="s">
        <v>125</v>
      </c>
      <c r="C53" s="18" t="s">
        <v>126</v>
      </c>
      <c r="D53" s="20" t="s">
        <v>4</v>
      </c>
      <c r="E53" s="40"/>
      <c r="F53" s="40" t="s">
        <v>287</v>
      </c>
      <c r="G53" s="21">
        <f t="shared" si="0"/>
        <v>10.98</v>
      </c>
      <c r="H53" s="21">
        <v>4.33</v>
      </c>
      <c r="I53" s="21">
        <v>4.0199999999999996</v>
      </c>
      <c r="J53" s="21">
        <v>1.55</v>
      </c>
      <c r="K53" s="21"/>
      <c r="L53" s="21">
        <v>0.61</v>
      </c>
      <c r="M53" s="21"/>
      <c r="N53" s="21"/>
      <c r="O53" s="21">
        <v>0.47</v>
      </c>
      <c r="P53" s="21">
        <f t="shared" si="6"/>
        <v>2.6300000000000008</v>
      </c>
      <c r="R53" s="21">
        <f t="shared" si="1"/>
        <v>19.639999999999997</v>
      </c>
      <c r="S53" s="21">
        <v>7</v>
      </c>
      <c r="T53" s="21">
        <v>8.23</v>
      </c>
      <c r="U53" s="21">
        <v>2.0499999999999998</v>
      </c>
      <c r="V53" s="21">
        <v>0</v>
      </c>
      <c r="W53" s="21">
        <v>0.81</v>
      </c>
      <c r="X53" s="21">
        <v>0</v>
      </c>
      <c r="Y53" s="21">
        <v>0.81</v>
      </c>
      <c r="Z53" s="21">
        <v>0.74</v>
      </c>
      <c r="AA53" s="21">
        <f t="shared" si="7"/>
        <v>4.4099999999999966</v>
      </c>
      <c r="AB53" s="3" t="s">
        <v>301</v>
      </c>
    </row>
    <row r="54" spans="1:32">
      <c r="A54" s="18" t="s">
        <v>127</v>
      </c>
      <c r="B54" s="19" t="s">
        <v>128</v>
      </c>
      <c r="C54" s="18" t="s">
        <v>129</v>
      </c>
      <c r="D54" s="20" t="s">
        <v>4</v>
      </c>
      <c r="E54" s="40"/>
      <c r="F54" s="40" t="s">
        <v>287</v>
      </c>
      <c r="G54" s="21">
        <f t="shared" si="0"/>
        <v>132.54</v>
      </c>
      <c r="H54" s="21">
        <v>77.7</v>
      </c>
      <c r="I54" s="29">
        <v>16.93</v>
      </c>
      <c r="J54" s="21">
        <v>7.02</v>
      </c>
      <c r="K54" s="21">
        <v>22.77</v>
      </c>
      <c r="L54" s="21">
        <v>0</v>
      </c>
      <c r="M54" s="21">
        <v>4.75</v>
      </c>
      <c r="N54" s="21">
        <v>3.37</v>
      </c>
      <c r="O54" s="21">
        <v>0</v>
      </c>
      <c r="P54" s="21">
        <f t="shared" si="6"/>
        <v>37.909999999999989</v>
      </c>
      <c r="R54" s="21">
        <f t="shared" si="1"/>
        <v>141.47999999999999</v>
      </c>
      <c r="S54" s="21">
        <v>80.599999999999994</v>
      </c>
      <c r="T54" s="29">
        <v>23.39</v>
      </c>
      <c r="U54" s="21">
        <v>7.08</v>
      </c>
      <c r="V54" s="21">
        <v>18.059999999999999</v>
      </c>
      <c r="W54" s="21">
        <v>0</v>
      </c>
      <c r="X54" s="21">
        <v>7.98</v>
      </c>
      <c r="Y54" s="21">
        <v>4.37</v>
      </c>
      <c r="Z54" s="21">
        <v>0</v>
      </c>
      <c r="AA54" s="21">
        <f t="shared" si="7"/>
        <v>37.489999999999995</v>
      </c>
    </row>
    <row r="55" spans="1:32">
      <c r="A55" s="18" t="s">
        <v>130</v>
      </c>
      <c r="B55" s="19" t="s">
        <v>131</v>
      </c>
      <c r="C55" s="18" t="s">
        <v>132</v>
      </c>
      <c r="D55" s="20" t="s">
        <v>4</v>
      </c>
      <c r="E55" s="40"/>
      <c r="F55" s="40" t="s">
        <v>287</v>
      </c>
      <c r="G55" s="21">
        <f t="shared" si="0"/>
        <v>42.484000000000002</v>
      </c>
      <c r="H55" s="21">
        <v>16.399999999999999</v>
      </c>
      <c r="I55" s="21">
        <v>14.62</v>
      </c>
      <c r="J55" s="21">
        <v>4.4800000000000004</v>
      </c>
      <c r="K55" s="21">
        <v>0</v>
      </c>
      <c r="L55" s="21">
        <v>0.67569999999999997</v>
      </c>
      <c r="M55" s="21">
        <v>3.8782999999999999</v>
      </c>
      <c r="N55" s="21">
        <v>2.4300000000000002</v>
      </c>
      <c r="O55" s="21">
        <v>0</v>
      </c>
      <c r="P55" s="21">
        <f t="shared" si="6"/>
        <v>11.464000000000004</v>
      </c>
      <c r="R55" s="21">
        <f t="shared" si="1"/>
        <v>51.32</v>
      </c>
      <c r="S55" s="21">
        <v>22.6</v>
      </c>
      <c r="T55" s="21">
        <v>22.34</v>
      </c>
      <c r="U55" s="21">
        <v>1.95</v>
      </c>
      <c r="V55" s="21">
        <v>0</v>
      </c>
      <c r="W55" s="21">
        <v>1.05</v>
      </c>
      <c r="X55" s="21">
        <v>2</v>
      </c>
      <c r="Y55" s="21">
        <v>1.38</v>
      </c>
      <c r="Z55" s="21">
        <v>0</v>
      </c>
      <c r="AA55" s="21">
        <f t="shared" si="7"/>
        <v>6.379999999999999</v>
      </c>
      <c r="AB55" s="3" t="s">
        <v>302</v>
      </c>
    </row>
    <row r="56" spans="1:32">
      <c r="A56" s="18" t="s">
        <v>133</v>
      </c>
      <c r="B56" s="19" t="s">
        <v>134</v>
      </c>
      <c r="C56" s="18" t="s">
        <v>135</v>
      </c>
      <c r="D56" s="20" t="s">
        <v>4</v>
      </c>
      <c r="E56" s="40"/>
      <c r="F56" s="40" t="s">
        <v>287</v>
      </c>
      <c r="G56" s="21">
        <f t="shared" si="0"/>
        <v>23.811900000000001</v>
      </c>
      <c r="H56" s="21">
        <v>10.08</v>
      </c>
      <c r="I56" s="21">
        <v>9.3725000000000005</v>
      </c>
      <c r="J56" s="21">
        <v>1.7874000000000001</v>
      </c>
      <c r="K56" s="21">
        <v>0</v>
      </c>
      <c r="L56" s="21">
        <v>1.1531</v>
      </c>
      <c r="M56" s="21">
        <v>0</v>
      </c>
      <c r="N56" s="21">
        <v>0.60809999999999997</v>
      </c>
      <c r="O56" s="21">
        <v>0.81079999999999997</v>
      </c>
      <c r="P56" s="21">
        <f t="shared" si="6"/>
        <v>4.3594000000000008</v>
      </c>
      <c r="R56" s="21">
        <f t="shared" si="1"/>
        <v>28</v>
      </c>
      <c r="S56" s="21">
        <v>12.32</v>
      </c>
      <c r="T56" s="21">
        <v>10.79</v>
      </c>
      <c r="U56" s="21">
        <v>2.21</v>
      </c>
      <c r="V56" s="21">
        <v>0</v>
      </c>
      <c r="W56" s="21">
        <v>1.1499999999999999</v>
      </c>
      <c r="X56" s="21">
        <v>0</v>
      </c>
      <c r="Y56" s="21">
        <v>0.61</v>
      </c>
      <c r="Z56" s="21">
        <v>0.92</v>
      </c>
      <c r="AA56" s="21">
        <f t="shared" si="7"/>
        <v>4.8900000000000006</v>
      </c>
    </row>
    <row r="57" spans="1:32">
      <c r="A57" s="18" t="s">
        <v>136</v>
      </c>
      <c r="B57" s="19" t="s">
        <v>137</v>
      </c>
      <c r="C57" s="18" t="s">
        <v>138</v>
      </c>
      <c r="D57" s="20" t="s">
        <v>4</v>
      </c>
      <c r="E57" s="40"/>
      <c r="F57" s="40" t="s">
        <v>287</v>
      </c>
      <c r="G57" s="21">
        <f t="shared" si="0"/>
        <v>46.42049999999999</v>
      </c>
      <c r="H57" s="21">
        <v>18.55</v>
      </c>
      <c r="I57" s="21">
        <v>21.024000000000001</v>
      </c>
      <c r="J57" s="21">
        <v>4.4898999999999996</v>
      </c>
      <c r="K57" s="21"/>
      <c r="L57" s="21">
        <v>0.41</v>
      </c>
      <c r="M57" s="21"/>
      <c r="N57" s="21">
        <v>1</v>
      </c>
      <c r="O57" s="21">
        <v>0.9466</v>
      </c>
      <c r="P57" s="21">
        <f t="shared" si="6"/>
        <v>6.8464999999999883</v>
      </c>
      <c r="R57" s="21">
        <f t="shared" si="1"/>
        <v>45.870000000000005</v>
      </c>
      <c r="S57" s="21">
        <v>18.260000000000002</v>
      </c>
      <c r="T57" s="21">
        <v>20.78</v>
      </c>
      <c r="U57" s="21">
        <v>4.6100000000000003</v>
      </c>
      <c r="V57" s="21">
        <v>0</v>
      </c>
      <c r="W57" s="21">
        <v>0.41</v>
      </c>
      <c r="X57" s="21">
        <v>0</v>
      </c>
      <c r="Y57" s="21">
        <v>1</v>
      </c>
      <c r="Z57" s="21">
        <v>0.81</v>
      </c>
      <c r="AA57" s="21">
        <f t="shared" si="7"/>
        <v>6.8300000000000018</v>
      </c>
    </row>
    <row r="58" spans="1:32">
      <c r="A58" s="18" t="s">
        <v>139</v>
      </c>
      <c r="B58" s="19" t="s">
        <v>140</v>
      </c>
      <c r="C58" s="18" t="s">
        <v>141</v>
      </c>
      <c r="D58" s="20" t="s">
        <v>4</v>
      </c>
      <c r="E58" s="40"/>
      <c r="F58" s="40" t="s">
        <v>287</v>
      </c>
      <c r="G58" s="21">
        <f t="shared" si="0"/>
        <v>38.819999999999993</v>
      </c>
      <c r="H58" s="21">
        <v>16.2</v>
      </c>
      <c r="I58" s="21">
        <v>17.260000000000002</v>
      </c>
      <c r="J58" s="21">
        <v>2</v>
      </c>
      <c r="K58" s="21">
        <v>0</v>
      </c>
      <c r="L58" s="21">
        <v>0.4</v>
      </c>
      <c r="M58" s="21">
        <v>0</v>
      </c>
      <c r="N58" s="21">
        <v>1.3</v>
      </c>
      <c r="O58" s="21">
        <v>1.66</v>
      </c>
      <c r="P58" s="21">
        <f t="shared" si="6"/>
        <v>5.3599999999999923</v>
      </c>
      <c r="R58" s="21">
        <f t="shared" si="1"/>
        <v>44.42</v>
      </c>
      <c r="S58" s="21">
        <v>16.48</v>
      </c>
      <c r="T58" s="21">
        <v>21.07</v>
      </c>
      <c r="U58" s="21">
        <v>1.88</v>
      </c>
      <c r="V58" s="21">
        <v>0</v>
      </c>
      <c r="W58" s="21">
        <v>1.75</v>
      </c>
      <c r="X58" s="21">
        <v>0</v>
      </c>
      <c r="Y58" s="21">
        <v>1</v>
      </c>
      <c r="Z58" s="21">
        <v>2.2400000000000002</v>
      </c>
      <c r="AA58" s="21">
        <f t="shared" si="7"/>
        <v>6.870000000000001</v>
      </c>
    </row>
    <row r="59" spans="1:32">
      <c r="A59" s="18" t="s">
        <v>142</v>
      </c>
      <c r="B59" s="19" t="s">
        <v>143</v>
      </c>
      <c r="C59" s="18" t="s">
        <v>144</v>
      </c>
      <c r="D59" s="20" t="s">
        <v>4</v>
      </c>
      <c r="E59" s="40"/>
      <c r="F59" s="40" t="s">
        <v>287</v>
      </c>
      <c r="G59" s="31">
        <f t="shared" si="0"/>
        <v>26.06</v>
      </c>
      <c r="H59" s="31">
        <v>13.6</v>
      </c>
      <c r="I59" s="31">
        <v>8.42</v>
      </c>
      <c r="J59" s="31">
        <v>2.98</v>
      </c>
      <c r="K59" s="31"/>
      <c r="L59" s="31"/>
      <c r="M59" s="31"/>
      <c r="N59" s="31">
        <v>1</v>
      </c>
      <c r="O59" s="31">
        <v>0.06</v>
      </c>
      <c r="P59" s="31">
        <f t="shared" si="6"/>
        <v>4.0399999999999991</v>
      </c>
      <c r="R59" s="31">
        <f t="shared" si="1"/>
        <v>20.089999999999996</v>
      </c>
      <c r="S59" s="31">
        <v>9.6</v>
      </c>
      <c r="T59" s="31">
        <v>6.8</v>
      </c>
      <c r="U59" s="31">
        <v>2.15</v>
      </c>
      <c r="V59" s="31">
        <v>0</v>
      </c>
      <c r="W59" s="31">
        <v>0</v>
      </c>
      <c r="X59" s="31">
        <v>0</v>
      </c>
      <c r="Y59" s="31">
        <v>1</v>
      </c>
      <c r="Z59" s="31">
        <v>0.54</v>
      </c>
      <c r="AA59" s="31">
        <f t="shared" si="7"/>
        <v>3.6899999999999968</v>
      </c>
      <c r="AB59" s="3" t="s">
        <v>303</v>
      </c>
      <c r="AF59" s="50"/>
    </row>
    <row r="60" spans="1:32">
      <c r="A60" s="18" t="s">
        <v>145</v>
      </c>
      <c r="B60" s="19" t="s">
        <v>146</v>
      </c>
      <c r="C60" s="18" t="s">
        <v>147</v>
      </c>
      <c r="D60" s="20" t="s">
        <v>4</v>
      </c>
      <c r="E60" s="40"/>
      <c r="F60" s="40" t="s">
        <v>287</v>
      </c>
      <c r="G60" s="21">
        <f t="shared" si="0"/>
        <v>249.44800000000001</v>
      </c>
      <c r="H60" s="21">
        <v>130.02860000000001</v>
      </c>
      <c r="I60" s="21">
        <v>37.040999999999997</v>
      </c>
      <c r="J60" s="21">
        <v>52.635100000000001</v>
      </c>
      <c r="K60" s="21"/>
      <c r="L60" s="21">
        <v>8.0947999999999993</v>
      </c>
      <c r="M60" s="21">
        <v>13.6485</v>
      </c>
      <c r="N60" s="21">
        <v>8</v>
      </c>
      <c r="O60" s="21"/>
      <c r="P60" s="21">
        <f t="shared" si="6"/>
        <v>82.378399999999999</v>
      </c>
      <c r="R60" s="21">
        <f t="shared" si="1"/>
        <v>251.75000000000003</v>
      </c>
      <c r="S60" s="21">
        <v>125.93</v>
      </c>
      <c r="T60" s="21">
        <v>44.04</v>
      </c>
      <c r="U60" s="21">
        <v>47.58</v>
      </c>
      <c r="V60" s="21">
        <v>0</v>
      </c>
      <c r="W60" s="21">
        <v>12.18</v>
      </c>
      <c r="X60" s="21">
        <v>13.61</v>
      </c>
      <c r="Y60" s="21">
        <v>8.41</v>
      </c>
      <c r="Z60" s="21">
        <v>0</v>
      </c>
      <c r="AA60" s="21">
        <f t="shared" si="7"/>
        <v>81.78000000000003</v>
      </c>
    </row>
    <row r="61" spans="1:32">
      <c r="A61" s="18" t="s">
        <v>148</v>
      </c>
      <c r="B61" s="19" t="s">
        <v>149</v>
      </c>
      <c r="C61" s="3" t="s">
        <v>150</v>
      </c>
      <c r="D61" s="20" t="s">
        <v>4</v>
      </c>
      <c r="E61" s="40"/>
      <c r="F61" s="40" t="s">
        <v>287</v>
      </c>
      <c r="G61" s="21">
        <f t="shared" si="0"/>
        <v>27.27</v>
      </c>
      <c r="H61" s="21">
        <v>12.75</v>
      </c>
      <c r="I61" s="21">
        <v>8.9</v>
      </c>
      <c r="J61" s="21">
        <v>1.87</v>
      </c>
      <c r="K61" s="21"/>
      <c r="L61" s="21">
        <v>1.08</v>
      </c>
      <c r="M61" s="21"/>
      <c r="N61" s="21">
        <v>1.02</v>
      </c>
      <c r="O61" s="21">
        <v>1.65</v>
      </c>
      <c r="P61" s="21">
        <f t="shared" si="6"/>
        <v>5.6199999999999992</v>
      </c>
      <c r="R61" s="21">
        <f t="shared" si="1"/>
        <v>30.779999999999998</v>
      </c>
      <c r="S61" s="21">
        <v>14.7</v>
      </c>
      <c r="T61" s="21">
        <v>10.39</v>
      </c>
      <c r="U61" s="21">
        <v>1.87</v>
      </c>
      <c r="V61" s="21">
        <v>0</v>
      </c>
      <c r="W61" s="21">
        <v>1.08</v>
      </c>
      <c r="X61" s="21">
        <v>0</v>
      </c>
      <c r="Y61" s="21">
        <v>1.02</v>
      </c>
      <c r="Z61" s="21">
        <v>1.72</v>
      </c>
      <c r="AA61" s="21">
        <f t="shared" si="7"/>
        <v>5.6899999999999977</v>
      </c>
    </row>
    <row r="62" spans="1:32">
      <c r="A62" s="18" t="s">
        <v>151</v>
      </c>
      <c r="B62" s="19" t="s">
        <v>151</v>
      </c>
      <c r="C62" s="18" t="s">
        <v>152</v>
      </c>
      <c r="D62" s="20" t="s">
        <v>4</v>
      </c>
      <c r="E62" s="40"/>
      <c r="F62" s="40" t="s">
        <v>287</v>
      </c>
      <c r="G62" s="21">
        <f t="shared" si="0"/>
        <v>37.329000000000001</v>
      </c>
      <c r="H62" s="21">
        <v>15.58</v>
      </c>
      <c r="I62" s="21">
        <v>14.3</v>
      </c>
      <c r="J62" s="21">
        <v>4.53</v>
      </c>
      <c r="K62" s="21">
        <v>0</v>
      </c>
      <c r="L62" s="21">
        <v>1.919</v>
      </c>
      <c r="M62" s="21">
        <v>0</v>
      </c>
      <c r="N62" s="21">
        <v>1</v>
      </c>
      <c r="O62" s="21">
        <v>0</v>
      </c>
      <c r="P62" s="21">
        <f t="shared" si="6"/>
        <v>7.4490000000000016</v>
      </c>
      <c r="R62" s="21">
        <f t="shared" si="1"/>
        <v>41.059999999999995</v>
      </c>
      <c r="S62" s="21">
        <v>18.260000000000002</v>
      </c>
      <c r="T62" s="21">
        <v>14.67</v>
      </c>
      <c r="U62" s="21">
        <v>4.9400000000000004</v>
      </c>
      <c r="V62" s="21">
        <v>0</v>
      </c>
      <c r="W62" s="21">
        <v>2.19</v>
      </c>
      <c r="X62" s="21">
        <v>0</v>
      </c>
      <c r="Y62" s="21">
        <v>1</v>
      </c>
      <c r="Z62" s="21">
        <v>0</v>
      </c>
      <c r="AA62" s="21">
        <f t="shared" si="7"/>
        <v>8.1299999999999937</v>
      </c>
    </row>
    <row r="63" spans="1:32">
      <c r="A63" s="18" t="s">
        <v>153</v>
      </c>
      <c r="B63" s="19" t="s">
        <v>154</v>
      </c>
      <c r="C63" s="18" t="s">
        <v>155</v>
      </c>
      <c r="D63" s="20" t="s">
        <v>4</v>
      </c>
      <c r="E63" s="40"/>
      <c r="F63" s="40" t="s">
        <v>287</v>
      </c>
      <c r="G63" s="21">
        <f t="shared" si="0"/>
        <v>42.660000000000004</v>
      </c>
      <c r="H63" s="21">
        <v>19.8</v>
      </c>
      <c r="I63" s="21">
        <v>15.58</v>
      </c>
      <c r="J63" s="21">
        <v>2.93</v>
      </c>
      <c r="K63" s="21"/>
      <c r="L63" s="21">
        <v>1.36</v>
      </c>
      <c r="M63" s="21"/>
      <c r="N63" s="21">
        <v>1</v>
      </c>
      <c r="O63" s="21">
        <v>1.99</v>
      </c>
      <c r="P63" s="21">
        <f t="shared" si="6"/>
        <v>7.2800000000000029</v>
      </c>
      <c r="R63" s="21">
        <f t="shared" si="1"/>
        <v>47.91</v>
      </c>
      <c r="S63" s="21">
        <v>24.8</v>
      </c>
      <c r="T63" s="21">
        <v>15.53</v>
      </c>
      <c r="U63" s="21">
        <v>2.61</v>
      </c>
      <c r="V63" s="21">
        <v>0</v>
      </c>
      <c r="W63" s="21">
        <v>1.62</v>
      </c>
      <c r="X63" s="21">
        <v>0</v>
      </c>
      <c r="Y63" s="21">
        <v>1</v>
      </c>
      <c r="Z63" s="21">
        <v>2.35</v>
      </c>
      <c r="AA63" s="21">
        <f t="shared" si="7"/>
        <v>7.5799999999999965</v>
      </c>
    </row>
    <row r="64" spans="1:32">
      <c r="A64" s="18" t="s">
        <v>156</v>
      </c>
      <c r="B64" s="19" t="s">
        <v>157</v>
      </c>
      <c r="C64" s="18" t="s">
        <v>158</v>
      </c>
      <c r="D64" s="20" t="s">
        <v>4</v>
      </c>
      <c r="E64" s="40"/>
      <c r="F64" s="40" t="s">
        <v>287</v>
      </c>
      <c r="G64" s="21">
        <f t="shared" si="0"/>
        <v>28.409999999999997</v>
      </c>
      <c r="H64" s="21">
        <v>8</v>
      </c>
      <c r="I64" s="21">
        <v>14.1</v>
      </c>
      <c r="J64" s="21">
        <v>2.2000000000000002</v>
      </c>
      <c r="K64" s="21">
        <v>0</v>
      </c>
      <c r="L64" s="21">
        <v>1.4</v>
      </c>
      <c r="M64" s="21">
        <v>0.75</v>
      </c>
      <c r="N64" s="21">
        <v>0.81</v>
      </c>
      <c r="O64" s="21">
        <v>1.1499999999999999</v>
      </c>
      <c r="P64" s="21">
        <f t="shared" si="6"/>
        <v>6.3099999999999969</v>
      </c>
      <c r="R64" s="21">
        <f t="shared" si="1"/>
        <v>29.44</v>
      </c>
      <c r="S64" s="21">
        <v>7</v>
      </c>
      <c r="T64" s="21">
        <v>16.03</v>
      </c>
      <c r="U64" s="21">
        <v>2.0699999999999998</v>
      </c>
      <c r="V64" s="21">
        <v>0</v>
      </c>
      <c r="W64" s="21">
        <v>1.55</v>
      </c>
      <c r="X64" s="21">
        <v>0.67</v>
      </c>
      <c r="Y64" s="21">
        <v>0.81</v>
      </c>
      <c r="Z64" s="21">
        <v>1.31</v>
      </c>
      <c r="AA64" s="21">
        <f t="shared" si="7"/>
        <v>6.41</v>
      </c>
    </row>
    <row r="65" spans="1:28">
      <c r="A65" s="18" t="s">
        <v>159</v>
      </c>
      <c r="B65" s="19" t="s">
        <v>159</v>
      </c>
      <c r="C65" s="18" t="s">
        <v>160</v>
      </c>
      <c r="D65" s="20" t="s">
        <v>4</v>
      </c>
      <c r="E65" s="40"/>
      <c r="F65" s="40" t="s">
        <v>287</v>
      </c>
      <c r="G65" s="21">
        <f t="shared" si="0"/>
        <v>38.063899999999997</v>
      </c>
      <c r="H65" s="21">
        <v>13.8</v>
      </c>
      <c r="I65" s="21">
        <v>16.2301</v>
      </c>
      <c r="J65" s="21">
        <v>3.0135000000000001</v>
      </c>
      <c r="K65" s="21">
        <v>0</v>
      </c>
      <c r="L65" s="21">
        <v>1.9257</v>
      </c>
      <c r="M65" s="21">
        <v>0</v>
      </c>
      <c r="N65" s="21">
        <v>1</v>
      </c>
      <c r="O65" s="21">
        <v>2.0945999999999998</v>
      </c>
      <c r="P65" s="21">
        <f t="shared" si="6"/>
        <v>8.0337999999999958</v>
      </c>
      <c r="R65" s="21">
        <f t="shared" si="1"/>
        <v>49.62</v>
      </c>
      <c r="S65" s="21">
        <v>19.5</v>
      </c>
      <c r="T65" s="21">
        <v>20.91</v>
      </c>
      <c r="U65" s="21">
        <v>3.01</v>
      </c>
      <c r="V65" s="21">
        <v>0</v>
      </c>
      <c r="W65" s="21">
        <v>2.6</v>
      </c>
      <c r="X65" s="21">
        <v>0</v>
      </c>
      <c r="Y65" s="21">
        <v>1</v>
      </c>
      <c r="Z65" s="21">
        <v>2.6</v>
      </c>
      <c r="AA65" s="21">
        <f t="shared" si="7"/>
        <v>9.2099999999999973</v>
      </c>
    </row>
    <row r="66" spans="1:28">
      <c r="A66" s="18" t="s">
        <v>169</v>
      </c>
      <c r="B66" s="19" t="s">
        <v>170</v>
      </c>
      <c r="C66" s="18" t="s">
        <v>171</v>
      </c>
      <c r="D66" s="20" t="s">
        <v>3</v>
      </c>
      <c r="E66" s="40"/>
      <c r="F66" s="40" t="s">
        <v>287</v>
      </c>
      <c r="G66" s="21">
        <f t="shared" ref="G66:G100" si="8">SUM(H66:O66)</f>
        <v>46.087400000000002</v>
      </c>
      <c r="H66" s="21">
        <v>20.646000000000001</v>
      </c>
      <c r="I66" s="21">
        <v>15.79</v>
      </c>
      <c r="J66" s="21">
        <v>5.5594000000000001</v>
      </c>
      <c r="K66" s="21">
        <v>0</v>
      </c>
      <c r="L66" s="21">
        <v>0.27029999999999998</v>
      </c>
      <c r="M66" s="21">
        <v>0</v>
      </c>
      <c r="N66" s="21">
        <v>1.5405</v>
      </c>
      <c r="O66" s="21">
        <v>2.2812000000000001</v>
      </c>
      <c r="P66" s="21">
        <f t="shared" ref="P66:P74" si="9">G66-H66-I66</f>
        <v>9.6514000000000024</v>
      </c>
      <c r="R66" s="21">
        <f t="shared" ref="R66:R100" si="10">SUM(S66:Z66)</f>
        <v>43.84</v>
      </c>
      <c r="S66" s="21">
        <v>20.34</v>
      </c>
      <c r="T66" s="21">
        <v>13.81</v>
      </c>
      <c r="U66" s="21">
        <f>2.14+3.66</f>
        <v>5.8000000000000007</v>
      </c>
      <c r="V66" s="21">
        <v>0</v>
      </c>
      <c r="W66" s="21">
        <v>0.27</v>
      </c>
      <c r="X66" s="21">
        <v>0</v>
      </c>
      <c r="Y66" s="21">
        <v>1.54</v>
      </c>
      <c r="Z66" s="21">
        <v>2.08</v>
      </c>
      <c r="AA66" s="21">
        <f t="shared" ref="AA66:AA73" si="11">R66-S66-T66</f>
        <v>9.6900000000000031</v>
      </c>
    </row>
    <row r="67" spans="1:28">
      <c r="A67" s="18" t="s">
        <v>172</v>
      </c>
      <c r="B67" s="19" t="s">
        <v>172</v>
      </c>
      <c r="C67" s="18" t="s">
        <v>173</v>
      </c>
      <c r="D67" s="20" t="s">
        <v>3</v>
      </c>
      <c r="E67" s="40"/>
      <c r="F67" s="40" t="s">
        <v>287</v>
      </c>
      <c r="G67" s="21">
        <f t="shared" si="8"/>
        <v>150.48000000000002</v>
      </c>
      <c r="H67" s="21">
        <v>37.56</v>
      </c>
      <c r="I67" s="21">
        <v>93.98</v>
      </c>
      <c r="J67" s="21">
        <v>7.79</v>
      </c>
      <c r="K67" s="21"/>
      <c r="L67" s="21"/>
      <c r="M67" s="21">
        <v>4.38</v>
      </c>
      <c r="N67" s="21">
        <v>4.9000000000000004</v>
      </c>
      <c r="O67" s="21">
        <v>1.87</v>
      </c>
      <c r="P67" s="21">
        <f t="shared" si="9"/>
        <v>18.940000000000012</v>
      </c>
      <c r="R67" s="21">
        <f t="shared" si="10"/>
        <v>159.73000000000005</v>
      </c>
      <c r="S67" s="21">
        <v>35.78</v>
      </c>
      <c r="T67" s="21">
        <v>98.95</v>
      </c>
      <c r="U67" s="21">
        <v>9.9</v>
      </c>
      <c r="V67" s="21">
        <v>0</v>
      </c>
      <c r="W67" s="21">
        <v>0</v>
      </c>
      <c r="X67" s="21">
        <v>4.83</v>
      </c>
      <c r="Y67" s="21">
        <v>5.77</v>
      </c>
      <c r="Z67" s="21">
        <v>4.5</v>
      </c>
      <c r="AA67" s="21">
        <f t="shared" si="11"/>
        <v>25.000000000000043</v>
      </c>
    </row>
    <row r="68" spans="1:28">
      <c r="A68" s="18" t="s">
        <v>174</v>
      </c>
      <c r="B68" s="19" t="s">
        <v>174</v>
      </c>
      <c r="C68" s="18" t="s">
        <v>175</v>
      </c>
      <c r="D68" s="20" t="s">
        <v>3</v>
      </c>
      <c r="E68" s="40"/>
      <c r="F68" s="40" t="s">
        <v>287</v>
      </c>
      <c r="G68" s="21">
        <f t="shared" si="8"/>
        <v>121.53</v>
      </c>
      <c r="H68" s="21">
        <v>33.79</v>
      </c>
      <c r="I68" s="21">
        <v>72.489999999999995</v>
      </c>
      <c r="J68" s="21">
        <v>4.9000000000000004</v>
      </c>
      <c r="K68" s="21">
        <v>3.22</v>
      </c>
      <c r="L68" s="21">
        <v>1.91</v>
      </c>
      <c r="M68" s="21">
        <v>2.0699999999999998</v>
      </c>
      <c r="N68" s="21">
        <v>2</v>
      </c>
      <c r="O68" s="21">
        <v>1.1499999999999999</v>
      </c>
      <c r="P68" s="21">
        <f t="shared" si="9"/>
        <v>15.250000000000014</v>
      </c>
      <c r="R68" s="21">
        <f t="shared" si="10"/>
        <v>120.42999999999999</v>
      </c>
      <c r="S68" s="21">
        <v>32.28</v>
      </c>
      <c r="T68" s="21">
        <v>70.55</v>
      </c>
      <c r="U68" s="21">
        <v>2.82</v>
      </c>
      <c r="V68" s="21">
        <v>6.97</v>
      </c>
      <c r="W68" s="21">
        <v>2.97</v>
      </c>
      <c r="X68" s="21">
        <v>3.03</v>
      </c>
      <c r="Y68" s="21">
        <v>1</v>
      </c>
      <c r="Z68" s="21">
        <v>0.81</v>
      </c>
      <c r="AA68" s="21">
        <f t="shared" si="11"/>
        <v>17.599999999999994</v>
      </c>
    </row>
    <row r="69" spans="1:28" hidden="1">
      <c r="A69" s="18" t="s">
        <v>176</v>
      </c>
      <c r="B69" s="19" t="s">
        <v>177</v>
      </c>
      <c r="C69" s="18" t="s">
        <v>178</v>
      </c>
      <c r="D69" s="20" t="s">
        <v>3</v>
      </c>
      <c r="E69" s="40"/>
      <c r="F69" s="20"/>
      <c r="G69" s="21">
        <f t="shared" si="8"/>
        <v>0</v>
      </c>
      <c r="H69" s="21"/>
      <c r="I69" s="21" t="s">
        <v>304</v>
      </c>
      <c r="J69" s="21"/>
      <c r="K69" s="21"/>
      <c r="L69" s="21"/>
      <c r="M69" s="21"/>
      <c r="N69" s="21"/>
      <c r="O69" s="21"/>
      <c r="P69" s="21">
        <v>0</v>
      </c>
      <c r="R69" s="21">
        <f t="shared" si="10"/>
        <v>50.38</v>
      </c>
      <c r="S69" s="21">
        <v>20.87</v>
      </c>
      <c r="T69" s="21">
        <v>19.8</v>
      </c>
      <c r="U69" s="21">
        <v>4.7300000000000004</v>
      </c>
      <c r="V69" s="21">
        <v>0</v>
      </c>
      <c r="W69" s="21">
        <v>1.76</v>
      </c>
      <c r="X69" s="21">
        <v>0</v>
      </c>
      <c r="Y69" s="21">
        <v>2.08</v>
      </c>
      <c r="Z69" s="21">
        <v>1.1399999999999999</v>
      </c>
      <c r="AA69" s="21">
        <f t="shared" si="11"/>
        <v>9.7100000000000009</v>
      </c>
    </row>
    <row r="70" spans="1:28">
      <c r="A70" s="18" t="s">
        <v>179</v>
      </c>
      <c r="B70" s="19" t="s">
        <v>180</v>
      </c>
      <c r="C70" s="18" t="s">
        <v>181</v>
      </c>
      <c r="D70" s="20" t="s">
        <v>3</v>
      </c>
      <c r="E70" s="40"/>
      <c r="F70" s="40" t="s">
        <v>287</v>
      </c>
      <c r="G70" s="21">
        <f t="shared" si="8"/>
        <v>183.91</v>
      </c>
      <c r="H70" s="21">
        <v>38.35</v>
      </c>
      <c r="I70" s="21">
        <v>123.87</v>
      </c>
      <c r="J70" s="21">
        <v>9.43</v>
      </c>
      <c r="K70" s="21">
        <v>3.82</v>
      </c>
      <c r="L70" s="21">
        <v>0</v>
      </c>
      <c r="M70" s="21">
        <v>4</v>
      </c>
      <c r="N70" s="21">
        <v>3.5</v>
      </c>
      <c r="O70" s="21">
        <v>0.94</v>
      </c>
      <c r="P70" s="21">
        <f t="shared" si="9"/>
        <v>21.689999999999998</v>
      </c>
      <c r="R70" s="21">
        <f t="shared" si="10"/>
        <v>155.07000000000002</v>
      </c>
      <c r="S70" s="21">
        <v>32.69</v>
      </c>
      <c r="T70" s="21">
        <v>101.05</v>
      </c>
      <c r="U70" s="21">
        <v>7.11</v>
      </c>
      <c r="V70" s="21">
        <v>6.72</v>
      </c>
      <c r="W70" s="21">
        <v>0</v>
      </c>
      <c r="X70" s="21">
        <v>3.42</v>
      </c>
      <c r="Y70" s="21">
        <v>3</v>
      </c>
      <c r="Z70" s="21">
        <v>1.08</v>
      </c>
      <c r="AA70" s="21">
        <f t="shared" si="11"/>
        <v>21.330000000000027</v>
      </c>
    </row>
    <row r="71" spans="1:28">
      <c r="A71" s="18" t="s">
        <v>182</v>
      </c>
      <c r="B71" s="19" t="s">
        <v>183</v>
      </c>
      <c r="C71" s="18" t="s">
        <v>184</v>
      </c>
      <c r="D71" s="20" t="s">
        <v>3</v>
      </c>
      <c r="E71" s="40"/>
      <c r="F71" s="40" t="s">
        <v>287</v>
      </c>
      <c r="G71" s="21">
        <f t="shared" si="8"/>
        <v>35.1205</v>
      </c>
      <c r="H71" s="21">
        <v>16</v>
      </c>
      <c r="I71" s="21">
        <v>13.52</v>
      </c>
      <c r="J71" s="21">
        <v>1.56</v>
      </c>
      <c r="K71" s="21"/>
      <c r="L71" s="21">
        <v>1.081</v>
      </c>
      <c r="M71" s="21">
        <v>0.43919999999999998</v>
      </c>
      <c r="N71" s="21">
        <v>1</v>
      </c>
      <c r="O71" s="21">
        <v>1.5203</v>
      </c>
      <c r="P71" s="21">
        <f t="shared" si="9"/>
        <v>5.6005000000000003</v>
      </c>
      <c r="R71" s="21">
        <f t="shared" si="10"/>
        <v>33.239999999999995</v>
      </c>
      <c r="S71" s="21">
        <v>14.6</v>
      </c>
      <c r="T71" s="21">
        <v>12.45</v>
      </c>
      <c r="U71" s="21">
        <v>1.74</v>
      </c>
      <c r="V71" s="21">
        <v>0</v>
      </c>
      <c r="W71" s="21">
        <v>1.62</v>
      </c>
      <c r="X71" s="21">
        <v>0.44</v>
      </c>
      <c r="Y71" s="21">
        <v>1</v>
      </c>
      <c r="Z71" s="21">
        <v>1.39</v>
      </c>
      <c r="AA71" s="21">
        <f t="shared" si="11"/>
        <v>6.1899999999999942</v>
      </c>
    </row>
    <row r="72" spans="1:28">
      <c r="A72" s="18" t="s">
        <v>185</v>
      </c>
      <c r="B72" s="19" t="s">
        <v>185</v>
      </c>
      <c r="C72" s="18" t="s">
        <v>186</v>
      </c>
      <c r="D72" s="20" t="s">
        <v>3</v>
      </c>
      <c r="E72" s="40"/>
      <c r="F72" s="40" t="s">
        <v>287</v>
      </c>
      <c r="G72" s="21">
        <f t="shared" si="8"/>
        <v>44.94</v>
      </c>
      <c r="H72" s="21">
        <v>19.2</v>
      </c>
      <c r="I72" s="21">
        <v>12.92</v>
      </c>
      <c r="J72" s="21">
        <v>6.65</v>
      </c>
      <c r="K72" s="21" t="s">
        <v>274</v>
      </c>
      <c r="L72" s="21">
        <v>2.06</v>
      </c>
      <c r="M72" s="21">
        <v>1.22</v>
      </c>
      <c r="N72" s="21">
        <v>1</v>
      </c>
      <c r="O72" s="21">
        <v>1.89</v>
      </c>
      <c r="P72" s="21">
        <f t="shared" si="9"/>
        <v>12.819999999999999</v>
      </c>
      <c r="R72" s="21">
        <f t="shared" si="10"/>
        <v>55.77000000000001</v>
      </c>
      <c r="S72" s="21">
        <v>22.6</v>
      </c>
      <c r="T72" s="21">
        <v>16.04</v>
      </c>
      <c r="U72" s="21">
        <v>8.57</v>
      </c>
      <c r="V72" s="21">
        <v>0</v>
      </c>
      <c r="W72" s="21">
        <v>2.66</v>
      </c>
      <c r="X72" s="21">
        <v>1.49</v>
      </c>
      <c r="Y72" s="21">
        <v>2</v>
      </c>
      <c r="Z72" s="21">
        <v>2.41</v>
      </c>
      <c r="AA72" s="21">
        <f t="shared" si="11"/>
        <v>17.13000000000001</v>
      </c>
    </row>
    <row r="73" spans="1:28">
      <c r="A73" s="18" t="s">
        <v>187</v>
      </c>
      <c r="B73" s="19" t="s">
        <v>188</v>
      </c>
      <c r="C73" s="18" t="s">
        <v>189</v>
      </c>
      <c r="D73" s="20" t="s">
        <v>3</v>
      </c>
      <c r="E73" s="40"/>
      <c r="F73" s="40" t="s">
        <v>287</v>
      </c>
      <c r="G73" s="21">
        <f t="shared" si="8"/>
        <v>5.0300000000000011</v>
      </c>
      <c r="H73" s="21">
        <v>2.6</v>
      </c>
      <c r="I73" s="21">
        <v>1.1100000000000001</v>
      </c>
      <c r="J73" s="21"/>
      <c r="K73" s="21">
        <v>0.46</v>
      </c>
      <c r="L73" s="21">
        <v>0.23</v>
      </c>
      <c r="M73" s="21">
        <v>0.11</v>
      </c>
      <c r="N73" s="21"/>
      <c r="O73" s="21">
        <v>0.52</v>
      </c>
      <c r="P73" s="21">
        <f t="shared" si="9"/>
        <v>1.320000000000001</v>
      </c>
      <c r="R73" s="21">
        <f t="shared" si="10"/>
        <v>6.46</v>
      </c>
      <c r="S73" s="21">
        <v>2.6</v>
      </c>
      <c r="T73" s="21">
        <v>1.78</v>
      </c>
      <c r="U73" s="21"/>
      <c r="V73" s="21">
        <v>0.86</v>
      </c>
      <c r="W73" s="21">
        <v>0.27</v>
      </c>
      <c r="X73" s="21">
        <v>0.33</v>
      </c>
      <c r="Y73" s="21">
        <v>0</v>
      </c>
      <c r="Z73" s="21">
        <v>0.62</v>
      </c>
      <c r="AA73" s="21">
        <f t="shared" si="11"/>
        <v>2.08</v>
      </c>
    </row>
    <row r="74" spans="1:28">
      <c r="A74" s="18" t="s">
        <v>190</v>
      </c>
      <c r="B74" s="19" t="s">
        <v>191</v>
      </c>
      <c r="C74" s="18" t="s">
        <v>192</v>
      </c>
      <c r="D74" s="20" t="s">
        <v>3</v>
      </c>
      <c r="E74" s="40"/>
      <c r="F74" s="40" t="s">
        <v>287</v>
      </c>
      <c r="G74" s="21">
        <f t="shared" si="8"/>
        <v>30.29</v>
      </c>
      <c r="H74" s="21">
        <v>14.7</v>
      </c>
      <c r="I74" s="21">
        <v>10.54</v>
      </c>
      <c r="J74" s="21">
        <v>2.6</v>
      </c>
      <c r="K74" s="21"/>
      <c r="L74" s="21"/>
      <c r="M74" s="21"/>
      <c r="N74" s="21">
        <v>1</v>
      </c>
      <c r="O74" s="21">
        <v>1.45</v>
      </c>
      <c r="P74" s="21">
        <f t="shared" si="9"/>
        <v>5.0500000000000007</v>
      </c>
      <c r="R74" s="21">
        <f t="shared" si="10"/>
        <v>38.880000000000003</v>
      </c>
      <c r="S74" s="21">
        <v>17.100000000000001</v>
      </c>
      <c r="T74" s="21">
        <v>15.12</v>
      </c>
      <c r="U74" s="21">
        <v>3.02</v>
      </c>
      <c r="V74" s="21">
        <v>0</v>
      </c>
      <c r="W74" s="21">
        <v>0</v>
      </c>
      <c r="X74" s="21">
        <v>0</v>
      </c>
      <c r="Y74" s="21">
        <v>1</v>
      </c>
      <c r="Z74" s="21">
        <v>2.64</v>
      </c>
      <c r="AA74" s="21"/>
    </row>
    <row r="75" spans="1:28" hidden="1">
      <c r="A75" s="18" t="s">
        <v>193</v>
      </c>
      <c r="B75" s="19" t="s">
        <v>194</v>
      </c>
      <c r="C75" s="18" t="s">
        <v>195</v>
      </c>
      <c r="D75" s="20" t="s">
        <v>3</v>
      </c>
      <c r="E75" s="20"/>
      <c r="F75" s="20"/>
      <c r="G75" s="21">
        <f t="shared" si="8"/>
        <v>0</v>
      </c>
      <c r="H75" s="21" t="s">
        <v>288</v>
      </c>
      <c r="I75" s="21"/>
      <c r="J75" s="21"/>
      <c r="K75" s="21"/>
      <c r="L75" s="21"/>
      <c r="M75" s="21"/>
      <c r="N75" s="21"/>
      <c r="O75" s="21"/>
      <c r="P75" s="21" t="s">
        <v>274</v>
      </c>
      <c r="R75" s="21">
        <f t="shared" si="10"/>
        <v>0</v>
      </c>
      <c r="S75" s="21" t="s">
        <v>288</v>
      </c>
      <c r="T75" s="21"/>
      <c r="U75" s="21"/>
      <c r="V75" s="21"/>
      <c r="W75" s="21"/>
      <c r="X75" s="21"/>
      <c r="Y75" s="21"/>
      <c r="Z75" s="21"/>
      <c r="AA75" s="21" t="s">
        <v>274</v>
      </c>
    </row>
    <row r="76" spans="1:28">
      <c r="A76" s="18" t="s">
        <v>196</v>
      </c>
      <c r="B76" s="19" t="s">
        <v>197</v>
      </c>
      <c r="C76" s="18" t="s">
        <v>198</v>
      </c>
      <c r="D76" s="20" t="s">
        <v>3</v>
      </c>
      <c r="E76" s="40"/>
      <c r="F76" s="40" t="s">
        <v>287</v>
      </c>
      <c r="G76" s="21">
        <f t="shared" si="8"/>
        <v>24.78</v>
      </c>
      <c r="H76" s="21">
        <v>10.4</v>
      </c>
      <c r="I76" s="21">
        <v>6.81</v>
      </c>
      <c r="J76" s="21">
        <v>4.4000000000000004</v>
      </c>
      <c r="K76" s="21"/>
      <c r="L76" s="21">
        <v>0.66</v>
      </c>
      <c r="M76" s="21"/>
      <c r="N76" s="21">
        <v>1</v>
      </c>
      <c r="O76" s="21">
        <v>1.51</v>
      </c>
      <c r="P76" s="21">
        <f t="shared" ref="P76:P100" si="12">G76-H76-I76</f>
        <v>7.5700000000000012</v>
      </c>
      <c r="R76" s="21">
        <f t="shared" si="10"/>
        <v>34.889999999999993</v>
      </c>
      <c r="S76" s="21">
        <v>14.2</v>
      </c>
      <c r="T76" s="21">
        <v>11.81</v>
      </c>
      <c r="U76" s="21">
        <v>5.31</v>
      </c>
      <c r="V76" s="21">
        <v>0</v>
      </c>
      <c r="W76" s="21">
        <v>0.66</v>
      </c>
      <c r="X76" s="21">
        <v>0</v>
      </c>
      <c r="Y76" s="21">
        <v>1</v>
      </c>
      <c r="Z76" s="21">
        <v>1.91</v>
      </c>
      <c r="AA76" s="21">
        <f t="shared" ref="AA76:AA100" si="13">R76-S76-T76</f>
        <v>8.8799999999999937</v>
      </c>
      <c r="AB76" s="3" t="s">
        <v>305</v>
      </c>
    </row>
    <row r="77" spans="1:28">
      <c r="A77" s="18" t="s">
        <v>199</v>
      </c>
      <c r="B77" s="19" t="s">
        <v>200</v>
      </c>
      <c r="C77" s="18" t="s">
        <v>201</v>
      </c>
      <c r="D77" s="20" t="s">
        <v>3</v>
      </c>
      <c r="E77" s="40"/>
      <c r="F77" s="40" t="s">
        <v>287</v>
      </c>
      <c r="G77" s="21">
        <f t="shared" si="8"/>
        <v>47.014099999999999</v>
      </c>
      <c r="H77" s="21">
        <v>19.98</v>
      </c>
      <c r="I77" s="21">
        <v>20.9056</v>
      </c>
      <c r="J77" s="21">
        <v>2.89</v>
      </c>
      <c r="K77" s="21"/>
      <c r="L77" s="21">
        <v>0.87849999999999995</v>
      </c>
      <c r="M77" s="21"/>
      <c r="N77" s="21">
        <v>1</v>
      </c>
      <c r="O77" s="21">
        <v>1.36</v>
      </c>
      <c r="P77" s="21">
        <f t="shared" si="12"/>
        <v>6.1284999999999989</v>
      </c>
      <c r="R77" s="21">
        <f t="shared" si="10"/>
        <v>50.97</v>
      </c>
      <c r="S77" s="21">
        <v>22.18</v>
      </c>
      <c r="T77" s="21">
        <v>22.93</v>
      </c>
      <c r="U77" s="21">
        <v>2.89</v>
      </c>
      <c r="V77" s="21">
        <v>0</v>
      </c>
      <c r="W77" s="21">
        <v>0.61</v>
      </c>
      <c r="X77" s="21">
        <v>0</v>
      </c>
      <c r="Y77" s="21">
        <v>1</v>
      </c>
      <c r="Z77" s="21">
        <v>1.36</v>
      </c>
      <c r="AA77" s="21">
        <f t="shared" si="13"/>
        <v>5.8599999999999994</v>
      </c>
    </row>
    <row r="78" spans="1:28">
      <c r="A78" s="18" t="s">
        <v>202</v>
      </c>
      <c r="B78" s="19" t="s">
        <v>202</v>
      </c>
      <c r="C78" s="18" t="s">
        <v>203</v>
      </c>
      <c r="D78" s="20" t="s">
        <v>3</v>
      </c>
      <c r="E78" s="40"/>
      <c r="F78" s="40" t="s">
        <v>287</v>
      </c>
      <c r="G78" s="21">
        <f t="shared" si="8"/>
        <v>44.228000000000002</v>
      </c>
      <c r="H78" s="21">
        <v>19.440000000000001</v>
      </c>
      <c r="I78" s="21">
        <v>18.5</v>
      </c>
      <c r="J78" s="21">
        <v>2.89</v>
      </c>
      <c r="K78" s="21"/>
      <c r="L78" s="21">
        <v>1.35</v>
      </c>
      <c r="M78" s="21"/>
      <c r="N78" s="21">
        <v>1</v>
      </c>
      <c r="O78" s="21">
        <v>1.048</v>
      </c>
      <c r="P78" s="21">
        <f t="shared" si="12"/>
        <v>6.2880000000000003</v>
      </c>
      <c r="R78" s="21">
        <f t="shared" si="10"/>
        <v>45.540000000000006</v>
      </c>
      <c r="S78" s="21">
        <v>19.45</v>
      </c>
      <c r="T78" s="21">
        <v>18.53</v>
      </c>
      <c r="U78" s="21">
        <v>2.89</v>
      </c>
      <c r="V78" s="21">
        <v>0</v>
      </c>
      <c r="W78" s="21">
        <v>1.57</v>
      </c>
      <c r="X78" s="21">
        <v>0</v>
      </c>
      <c r="Y78" s="21">
        <v>1</v>
      </c>
      <c r="Z78" s="21">
        <v>2.1</v>
      </c>
      <c r="AA78" s="21">
        <f t="shared" si="13"/>
        <v>7.5600000000000058</v>
      </c>
    </row>
    <row r="79" spans="1:28">
      <c r="A79" s="18" t="s">
        <v>204</v>
      </c>
      <c r="B79" s="19" t="s">
        <v>204</v>
      </c>
      <c r="C79" s="18" t="s">
        <v>205</v>
      </c>
      <c r="D79" s="20" t="s">
        <v>3</v>
      </c>
      <c r="E79" s="40"/>
      <c r="F79" s="40" t="s">
        <v>287</v>
      </c>
      <c r="G79" s="21">
        <f t="shared" si="8"/>
        <v>28.968800000000002</v>
      </c>
      <c r="H79" s="21">
        <v>13.8</v>
      </c>
      <c r="I79" s="21">
        <v>10.691500000000001</v>
      </c>
      <c r="J79" s="21">
        <v>1.8783999999999998</v>
      </c>
      <c r="K79" s="21"/>
      <c r="L79" s="21"/>
      <c r="M79" s="21"/>
      <c r="N79" s="21">
        <v>0.68</v>
      </c>
      <c r="O79" s="21">
        <v>1.9188999999999998</v>
      </c>
      <c r="P79" s="21">
        <f t="shared" si="12"/>
        <v>4.4772999999999996</v>
      </c>
      <c r="R79" s="21">
        <f t="shared" si="10"/>
        <v>35.660000000000004</v>
      </c>
      <c r="S79" s="21">
        <v>16.28</v>
      </c>
      <c r="T79" s="21">
        <v>13.73</v>
      </c>
      <c r="U79" s="21">
        <v>2.62</v>
      </c>
      <c r="V79" s="21">
        <v>0</v>
      </c>
      <c r="W79" s="21">
        <v>0</v>
      </c>
      <c r="X79" s="21">
        <v>0</v>
      </c>
      <c r="Y79" s="21">
        <v>0.68</v>
      </c>
      <c r="Z79" s="21">
        <v>2.35</v>
      </c>
      <c r="AA79" s="21">
        <f t="shared" si="13"/>
        <v>5.6500000000000021</v>
      </c>
      <c r="AB79" s="45" t="s">
        <v>306</v>
      </c>
    </row>
    <row r="80" spans="1:28">
      <c r="A80" s="18" t="s">
        <v>206</v>
      </c>
      <c r="B80" s="19" t="s">
        <v>206</v>
      </c>
      <c r="C80" s="18" t="s">
        <v>207</v>
      </c>
      <c r="D80" s="20" t="s">
        <v>3</v>
      </c>
      <c r="E80" s="40"/>
      <c r="F80" s="40" t="s">
        <v>287</v>
      </c>
      <c r="G80" s="21">
        <f t="shared" si="8"/>
        <v>22.250800000000002</v>
      </c>
      <c r="H80" s="21">
        <v>7.58</v>
      </c>
      <c r="I80" s="21">
        <v>10.220000000000001</v>
      </c>
      <c r="J80" s="21">
        <v>0.96</v>
      </c>
      <c r="K80" s="21"/>
      <c r="L80" s="21">
        <v>0.81079999999999997</v>
      </c>
      <c r="M80" s="21">
        <v>0</v>
      </c>
      <c r="N80" s="21">
        <v>1</v>
      </c>
      <c r="O80" s="21">
        <v>1.68</v>
      </c>
      <c r="P80" s="21">
        <f t="shared" si="12"/>
        <v>4.450800000000001</v>
      </c>
      <c r="R80" s="21">
        <f t="shared" si="10"/>
        <v>24.080000000000002</v>
      </c>
      <c r="S80" s="21">
        <v>8.56</v>
      </c>
      <c r="T80" s="21">
        <v>11.68</v>
      </c>
      <c r="U80" s="21">
        <v>0</v>
      </c>
      <c r="V80" s="21">
        <v>0</v>
      </c>
      <c r="W80" s="21">
        <v>0.64</v>
      </c>
      <c r="X80" s="21">
        <v>0</v>
      </c>
      <c r="Y80" s="21">
        <v>1</v>
      </c>
      <c r="Z80" s="21">
        <v>2.2000000000000002</v>
      </c>
      <c r="AA80" s="21">
        <f t="shared" si="13"/>
        <v>3.8400000000000016</v>
      </c>
    </row>
    <row r="81" spans="1:32">
      <c r="A81" s="18" t="s">
        <v>208</v>
      </c>
      <c r="B81" s="19" t="s">
        <v>209</v>
      </c>
      <c r="C81" s="18" t="s">
        <v>210</v>
      </c>
      <c r="D81" s="20" t="s">
        <v>3</v>
      </c>
      <c r="E81" s="40"/>
      <c r="F81" s="40" t="s">
        <v>287</v>
      </c>
      <c r="G81" s="21">
        <f t="shared" si="8"/>
        <v>8.1105</v>
      </c>
      <c r="H81" s="21">
        <v>2</v>
      </c>
      <c r="I81" s="21">
        <v>5.2309999999999999</v>
      </c>
      <c r="J81" s="21">
        <v>0.87949999999999995</v>
      </c>
      <c r="K81" s="21"/>
      <c r="L81" s="21"/>
      <c r="M81" s="21"/>
      <c r="N81" s="21"/>
      <c r="O81" s="21"/>
      <c r="P81" s="21">
        <f t="shared" si="12"/>
        <v>0.87950000000000017</v>
      </c>
      <c r="R81" s="21">
        <f t="shared" si="10"/>
        <v>8.9699999999999989</v>
      </c>
      <c r="S81" s="21">
        <v>2</v>
      </c>
      <c r="T81" s="21">
        <v>5.97</v>
      </c>
      <c r="U81" s="21">
        <v>1</v>
      </c>
      <c r="V81" s="21"/>
      <c r="W81" s="21"/>
      <c r="X81" s="21"/>
      <c r="Y81" s="21"/>
      <c r="Z81" s="21"/>
      <c r="AA81" s="21">
        <f t="shared" si="13"/>
        <v>0.99999999999999911</v>
      </c>
    </row>
    <row r="82" spans="1:32">
      <c r="A82" s="18" t="s">
        <v>211</v>
      </c>
      <c r="B82" s="19" t="s">
        <v>211</v>
      </c>
      <c r="C82" s="18" t="s">
        <v>212</v>
      </c>
      <c r="D82" s="20" t="s">
        <v>3</v>
      </c>
      <c r="E82" s="40"/>
      <c r="F82" s="40" t="s">
        <v>287</v>
      </c>
      <c r="G82" s="21">
        <f t="shared" si="8"/>
        <v>45.290000000000006</v>
      </c>
      <c r="H82" s="21">
        <v>21.18</v>
      </c>
      <c r="I82" s="21">
        <v>16.27</v>
      </c>
      <c r="J82" s="21">
        <v>3.62</v>
      </c>
      <c r="K82" s="21">
        <v>0</v>
      </c>
      <c r="L82" s="21">
        <v>0</v>
      </c>
      <c r="M82" s="21">
        <v>0</v>
      </c>
      <c r="N82" s="21">
        <v>1.81</v>
      </c>
      <c r="O82" s="21">
        <v>2.41</v>
      </c>
      <c r="P82" s="21">
        <f t="shared" si="12"/>
        <v>7.840000000000007</v>
      </c>
      <c r="R82" s="21">
        <f t="shared" si="10"/>
        <v>49.91</v>
      </c>
      <c r="S82" s="21">
        <v>26.35</v>
      </c>
      <c r="T82" s="21">
        <v>16.98</v>
      </c>
      <c r="U82" s="21">
        <v>2.36</v>
      </c>
      <c r="V82" s="21">
        <v>0</v>
      </c>
      <c r="W82" s="21">
        <v>0</v>
      </c>
      <c r="X82" s="21">
        <v>0</v>
      </c>
      <c r="Y82" s="21">
        <v>1.81</v>
      </c>
      <c r="Z82" s="21">
        <v>2.41</v>
      </c>
      <c r="AA82" s="21">
        <f t="shared" si="13"/>
        <v>6.5799999999999947</v>
      </c>
    </row>
    <row r="83" spans="1:32">
      <c r="A83" s="18" t="s">
        <v>213</v>
      </c>
      <c r="B83" s="19" t="s">
        <v>214</v>
      </c>
      <c r="C83" s="18" t="s">
        <v>215</v>
      </c>
      <c r="D83" s="20" t="s">
        <v>3</v>
      </c>
      <c r="E83" s="40"/>
      <c r="F83" s="40" t="s">
        <v>287</v>
      </c>
      <c r="G83" s="21">
        <f t="shared" si="8"/>
        <v>13.790000000000003</v>
      </c>
      <c r="H83" s="21">
        <v>6.8</v>
      </c>
      <c r="I83" s="21">
        <v>4.82</v>
      </c>
      <c r="J83" s="21">
        <v>0.88</v>
      </c>
      <c r="K83" s="21"/>
      <c r="L83" s="21"/>
      <c r="M83" s="21"/>
      <c r="N83" s="21">
        <v>0.82</v>
      </c>
      <c r="O83" s="21">
        <v>0.47</v>
      </c>
      <c r="P83" s="21">
        <f t="shared" si="12"/>
        <v>2.1700000000000026</v>
      </c>
      <c r="R83" s="21">
        <f t="shared" si="10"/>
        <v>12.860000000000001</v>
      </c>
      <c r="S83" s="21">
        <v>6.1</v>
      </c>
      <c r="T83" s="21">
        <v>4.38</v>
      </c>
      <c r="U83" s="21">
        <v>0.88</v>
      </c>
      <c r="V83" s="21">
        <v>0</v>
      </c>
      <c r="W83" s="21">
        <v>0</v>
      </c>
      <c r="X83" s="21">
        <v>0</v>
      </c>
      <c r="Y83" s="21">
        <v>0.82</v>
      </c>
      <c r="Z83" s="21">
        <v>0.68</v>
      </c>
      <c r="AA83" s="21">
        <f t="shared" si="13"/>
        <v>2.3800000000000017</v>
      </c>
    </row>
    <row r="84" spans="1:32">
      <c r="A84" s="18" t="s">
        <v>216</v>
      </c>
      <c r="B84" s="19" t="s">
        <v>217</v>
      </c>
      <c r="C84" s="18" t="s">
        <v>218</v>
      </c>
      <c r="D84" s="20" t="s">
        <v>3</v>
      </c>
      <c r="E84" s="40"/>
      <c r="F84" s="40" t="s">
        <v>287</v>
      </c>
      <c r="G84" s="31">
        <f t="shared" si="8"/>
        <v>5</v>
      </c>
      <c r="H84" s="31">
        <v>2</v>
      </c>
      <c r="I84" s="31">
        <v>3</v>
      </c>
      <c r="J84" s="31"/>
      <c r="K84" s="31"/>
      <c r="L84" s="31"/>
      <c r="M84" s="31"/>
      <c r="N84" s="31"/>
      <c r="O84" s="31"/>
      <c r="P84" s="31">
        <f t="shared" si="12"/>
        <v>0</v>
      </c>
      <c r="R84" s="31">
        <f t="shared" si="10"/>
        <v>5.7299999999999995</v>
      </c>
      <c r="S84" s="31">
        <v>1</v>
      </c>
      <c r="T84" s="31">
        <v>3.78</v>
      </c>
      <c r="U84" s="31">
        <v>0.95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f t="shared" si="13"/>
        <v>0.94999999999999973</v>
      </c>
      <c r="AF84" s="50"/>
    </row>
    <row r="85" spans="1:32">
      <c r="A85" s="18" t="s">
        <v>219</v>
      </c>
      <c r="B85" s="19" t="s">
        <v>220</v>
      </c>
      <c r="C85" s="18" t="s">
        <v>221</v>
      </c>
      <c r="D85" s="20" t="s">
        <v>3</v>
      </c>
      <c r="E85" s="40"/>
      <c r="F85" s="40" t="s">
        <v>287</v>
      </c>
      <c r="G85" s="21">
        <f t="shared" si="8"/>
        <v>5.48</v>
      </c>
      <c r="H85" s="21">
        <v>2.48</v>
      </c>
      <c r="I85" s="21">
        <v>2.5</v>
      </c>
      <c r="J85" s="21">
        <v>0.5</v>
      </c>
      <c r="K85" s="21"/>
      <c r="L85" s="21"/>
      <c r="M85" s="21"/>
      <c r="N85" s="21"/>
      <c r="O85" s="21"/>
      <c r="P85" s="21">
        <f t="shared" si="12"/>
        <v>0.50000000000000044</v>
      </c>
      <c r="R85" s="21">
        <f t="shared" si="10"/>
        <v>5.48</v>
      </c>
      <c r="S85" s="21">
        <v>2.48</v>
      </c>
      <c r="T85" s="21">
        <v>2.5</v>
      </c>
      <c r="U85" s="21">
        <v>0.5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f t="shared" si="13"/>
        <v>0.50000000000000044</v>
      </c>
    </row>
    <row r="86" spans="1:32">
      <c r="A86" s="18" t="s">
        <v>222</v>
      </c>
      <c r="B86" s="19" t="s">
        <v>223</v>
      </c>
      <c r="C86" s="18" t="s">
        <v>224</v>
      </c>
      <c r="D86" s="20" t="s">
        <v>3</v>
      </c>
      <c r="E86" s="40"/>
      <c r="F86" s="40" t="s">
        <v>287</v>
      </c>
      <c r="G86" s="41">
        <f t="shared" si="8"/>
        <v>6.68</v>
      </c>
      <c r="H86" s="21">
        <v>2.88</v>
      </c>
      <c r="I86" s="21">
        <v>1.92</v>
      </c>
      <c r="J86" s="21">
        <v>1.38</v>
      </c>
      <c r="K86" s="21"/>
      <c r="L86" s="21">
        <v>0.16</v>
      </c>
      <c r="M86" s="21"/>
      <c r="N86" s="21"/>
      <c r="O86" s="21">
        <v>0.34</v>
      </c>
      <c r="P86" s="21">
        <f t="shared" si="12"/>
        <v>1.88</v>
      </c>
      <c r="R86" s="21">
        <f t="shared" si="10"/>
        <v>6.96</v>
      </c>
      <c r="S86" s="21">
        <v>3.72</v>
      </c>
      <c r="T86" s="21">
        <v>1.87</v>
      </c>
      <c r="U86" s="21">
        <v>1.01</v>
      </c>
      <c r="V86" s="21">
        <v>0</v>
      </c>
      <c r="W86" s="21">
        <v>0.16</v>
      </c>
      <c r="X86" s="21">
        <v>0</v>
      </c>
      <c r="Y86" s="21">
        <v>0</v>
      </c>
      <c r="Z86" s="21">
        <v>0.2</v>
      </c>
      <c r="AA86" s="21">
        <f t="shared" si="13"/>
        <v>1.3699999999999997</v>
      </c>
    </row>
    <row r="87" spans="1:32">
      <c r="A87" s="18" t="s">
        <v>225</v>
      </c>
      <c r="B87" s="19" t="s">
        <v>226</v>
      </c>
      <c r="C87" s="18" t="s">
        <v>227</v>
      </c>
      <c r="D87" s="20" t="s">
        <v>3</v>
      </c>
      <c r="E87" s="40"/>
      <c r="F87" s="40" t="s">
        <v>287</v>
      </c>
      <c r="G87" s="41">
        <f t="shared" si="8"/>
        <v>5.4700000000000006</v>
      </c>
      <c r="H87" s="21">
        <v>2.16</v>
      </c>
      <c r="I87" s="21">
        <v>2.2000000000000002</v>
      </c>
      <c r="J87" s="21">
        <v>0.36</v>
      </c>
      <c r="K87" s="21"/>
      <c r="L87" s="21">
        <v>0.17</v>
      </c>
      <c r="M87" s="21"/>
      <c r="N87" s="21"/>
      <c r="O87" s="21">
        <v>0.57999999999999996</v>
      </c>
      <c r="P87" s="21">
        <f t="shared" si="12"/>
        <v>1.1100000000000003</v>
      </c>
      <c r="R87" s="21">
        <f t="shared" si="10"/>
        <v>4.21</v>
      </c>
      <c r="S87" s="21">
        <v>2.3199999999999998</v>
      </c>
      <c r="T87" s="21">
        <v>1.1000000000000001</v>
      </c>
      <c r="U87" s="21">
        <v>0.28000000000000003</v>
      </c>
      <c r="V87" s="21">
        <v>0</v>
      </c>
      <c r="W87" s="21">
        <v>0.17</v>
      </c>
      <c r="X87" s="21">
        <v>0</v>
      </c>
      <c r="Y87" s="21">
        <v>0</v>
      </c>
      <c r="Z87" s="21">
        <v>0.34</v>
      </c>
      <c r="AA87" s="21">
        <f t="shared" si="13"/>
        <v>0.79</v>
      </c>
    </row>
    <row r="88" spans="1:32">
      <c r="A88" s="18" t="s">
        <v>228</v>
      </c>
      <c r="B88" s="19" t="s">
        <v>229</v>
      </c>
      <c r="C88" s="18" t="s">
        <v>230</v>
      </c>
      <c r="D88" s="20" t="s">
        <v>3</v>
      </c>
      <c r="E88" s="40"/>
      <c r="F88" s="42" t="s">
        <v>287</v>
      </c>
      <c r="G88" s="41">
        <f t="shared" si="8"/>
        <v>24.577100000000002</v>
      </c>
      <c r="H88" s="21">
        <v>5.9</v>
      </c>
      <c r="I88" s="21">
        <v>11.6043</v>
      </c>
      <c r="J88" s="21">
        <v>2.77</v>
      </c>
      <c r="K88" s="21">
        <v>0</v>
      </c>
      <c r="L88" s="21">
        <v>0.9446</v>
      </c>
      <c r="M88" s="21">
        <v>0.20269999999999999</v>
      </c>
      <c r="N88" s="21">
        <v>1.5</v>
      </c>
      <c r="O88" s="21">
        <v>1.6555</v>
      </c>
      <c r="P88" s="21">
        <f t="shared" si="12"/>
        <v>7.0728000000000026</v>
      </c>
      <c r="R88" s="21">
        <f t="shared" si="10"/>
        <v>22.71</v>
      </c>
      <c r="S88" s="21">
        <v>3</v>
      </c>
      <c r="T88" s="21">
        <v>13.39</v>
      </c>
      <c r="U88" s="21">
        <v>3.06</v>
      </c>
      <c r="V88" s="21">
        <v>0</v>
      </c>
      <c r="W88" s="21">
        <v>0.54</v>
      </c>
      <c r="X88" s="21">
        <v>0.3</v>
      </c>
      <c r="Y88" s="21">
        <v>1</v>
      </c>
      <c r="Z88" s="21">
        <v>1.42</v>
      </c>
      <c r="AA88" s="21">
        <f t="shared" si="13"/>
        <v>6.32</v>
      </c>
    </row>
    <row r="89" spans="1:32">
      <c r="A89" s="18" t="s">
        <v>231</v>
      </c>
      <c r="B89" s="19" t="s">
        <v>232</v>
      </c>
      <c r="C89" s="3" t="s">
        <v>233</v>
      </c>
      <c r="D89" s="20" t="s">
        <v>3</v>
      </c>
      <c r="E89" s="40"/>
      <c r="F89" s="42" t="s">
        <v>287</v>
      </c>
      <c r="G89" s="41">
        <f t="shared" si="8"/>
        <v>79</v>
      </c>
      <c r="H89" s="21">
        <v>30</v>
      </c>
      <c r="I89" s="21">
        <v>25</v>
      </c>
      <c r="J89" s="21">
        <v>8</v>
      </c>
      <c r="K89" s="21"/>
      <c r="L89" s="21"/>
      <c r="M89" s="21"/>
      <c r="N89" s="21">
        <v>2</v>
      </c>
      <c r="O89" s="21">
        <v>14</v>
      </c>
      <c r="P89" s="21">
        <f t="shared" si="12"/>
        <v>24</v>
      </c>
      <c r="R89" s="21">
        <f t="shared" si="10"/>
        <v>76.970000000000013</v>
      </c>
      <c r="S89" s="21">
        <v>34.6</v>
      </c>
      <c r="T89" s="21">
        <v>31.43</v>
      </c>
      <c r="U89" s="21">
        <v>5.58</v>
      </c>
      <c r="V89" s="21">
        <v>0</v>
      </c>
      <c r="W89" s="21">
        <v>1.18</v>
      </c>
      <c r="X89" s="21">
        <v>0</v>
      </c>
      <c r="Y89" s="21">
        <v>2</v>
      </c>
      <c r="Z89" s="21">
        <v>2.1800000000000002</v>
      </c>
      <c r="AA89" s="21">
        <f t="shared" si="13"/>
        <v>10.940000000000012</v>
      </c>
    </row>
    <row r="90" spans="1:32">
      <c r="A90" s="18" t="s">
        <v>234</v>
      </c>
      <c r="B90" s="19" t="s">
        <v>234</v>
      </c>
      <c r="C90" s="18" t="s">
        <v>235</v>
      </c>
      <c r="D90" s="20" t="s">
        <v>3</v>
      </c>
      <c r="E90" s="40"/>
      <c r="F90" s="42" t="s">
        <v>287</v>
      </c>
      <c r="G90" s="41">
        <f t="shared" si="8"/>
        <v>86.008099999999985</v>
      </c>
      <c r="H90" s="21">
        <v>29.62</v>
      </c>
      <c r="I90" s="21">
        <v>36.232599999999998</v>
      </c>
      <c r="J90" s="21">
        <v>5.5538999999999996</v>
      </c>
      <c r="K90" s="21">
        <v>0</v>
      </c>
      <c r="L90" s="21">
        <v>2.1621999999999999</v>
      </c>
      <c r="M90" s="21">
        <v>6.0134999999999996</v>
      </c>
      <c r="N90" s="21">
        <v>2</v>
      </c>
      <c r="O90" s="21">
        <v>4.4259000000000004</v>
      </c>
      <c r="P90" s="21">
        <f t="shared" si="12"/>
        <v>20.155499999999982</v>
      </c>
      <c r="R90" s="21">
        <f t="shared" si="10"/>
        <v>105.36000000000001</v>
      </c>
      <c r="S90" s="21">
        <v>35.92</v>
      </c>
      <c r="T90" s="21">
        <v>42.33</v>
      </c>
      <c r="U90" s="21">
        <v>7.18</v>
      </c>
      <c r="V90" s="21">
        <v>0</v>
      </c>
      <c r="W90" s="21">
        <v>4.45</v>
      </c>
      <c r="X90" s="21">
        <v>6.69</v>
      </c>
      <c r="Y90" s="21">
        <v>3.22</v>
      </c>
      <c r="Z90" s="21">
        <v>5.57</v>
      </c>
      <c r="AA90" s="21">
        <f t="shared" si="13"/>
        <v>27.110000000000014</v>
      </c>
      <c r="AB90" s="3" t="s">
        <v>307</v>
      </c>
    </row>
    <row r="91" spans="1:32">
      <c r="A91" s="18" t="s">
        <v>236</v>
      </c>
      <c r="B91" s="19" t="s">
        <v>237</v>
      </c>
      <c r="C91" s="18" t="s">
        <v>238</v>
      </c>
      <c r="D91" s="20" t="s">
        <v>3</v>
      </c>
      <c r="E91" s="40"/>
      <c r="F91" s="42" t="s">
        <v>287</v>
      </c>
      <c r="G91" s="41">
        <f t="shared" si="8"/>
        <v>24.0471</v>
      </c>
      <c r="H91" s="21">
        <v>12.02</v>
      </c>
      <c r="I91" s="21">
        <v>10.2163</v>
      </c>
      <c r="J91" s="21">
        <v>1</v>
      </c>
      <c r="K91" s="21">
        <v>0</v>
      </c>
      <c r="L91" s="21">
        <v>0</v>
      </c>
      <c r="M91" s="21">
        <v>0</v>
      </c>
      <c r="N91" s="21">
        <v>0.81079999999999997</v>
      </c>
      <c r="O91" s="21">
        <v>0</v>
      </c>
      <c r="P91" s="21">
        <f t="shared" si="12"/>
        <v>1.8108000000000004</v>
      </c>
      <c r="R91" s="21">
        <f t="shared" si="10"/>
        <v>28.94</v>
      </c>
      <c r="S91" s="21">
        <v>13.22</v>
      </c>
      <c r="T91" s="21">
        <v>12.9</v>
      </c>
      <c r="U91" s="21">
        <v>1.27</v>
      </c>
      <c r="V91" s="21">
        <v>0</v>
      </c>
      <c r="W91" s="21">
        <v>0</v>
      </c>
      <c r="X91" s="21">
        <v>0</v>
      </c>
      <c r="Y91" s="21">
        <v>1.55</v>
      </c>
      <c r="Z91" s="21">
        <v>0</v>
      </c>
      <c r="AA91" s="21">
        <f t="shared" si="13"/>
        <v>2.8200000000000003</v>
      </c>
      <c r="AB91" s="3" t="s">
        <v>308</v>
      </c>
    </row>
    <row r="92" spans="1:32">
      <c r="A92" s="18" t="s">
        <v>239</v>
      </c>
      <c r="B92" s="19" t="s">
        <v>239</v>
      </c>
      <c r="C92" s="18" t="s">
        <v>240</v>
      </c>
      <c r="D92" s="20" t="s">
        <v>3</v>
      </c>
      <c r="E92" s="40"/>
      <c r="F92" s="42" t="s">
        <v>287</v>
      </c>
      <c r="G92" s="41">
        <f t="shared" si="8"/>
        <v>5.71</v>
      </c>
      <c r="H92" s="21">
        <v>2.08</v>
      </c>
      <c r="I92" s="21">
        <v>2.83</v>
      </c>
      <c r="J92" s="21">
        <v>0.35</v>
      </c>
      <c r="K92" s="21">
        <v>0</v>
      </c>
      <c r="L92" s="21">
        <v>0.17</v>
      </c>
      <c r="M92" s="21">
        <v>0</v>
      </c>
      <c r="N92" s="21"/>
      <c r="O92" s="21">
        <v>0.28000000000000003</v>
      </c>
      <c r="P92" s="21">
        <f t="shared" si="12"/>
        <v>0.79999999999999982</v>
      </c>
      <c r="R92" s="21">
        <f t="shared" si="10"/>
        <v>6.0200000000000005</v>
      </c>
      <c r="S92" s="21">
        <v>2.2000000000000002</v>
      </c>
      <c r="T92" s="21">
        <v>3.08</v>
      </c>
      <c r="U92" s="21">
        <v>0.28999999999999998</v>
      </c>
      <c r="V92" s="21">
        <v>0</v>
      </c>
      <c r="W92" s="21">
        <v>0.17</v>
      </c>
      <c r="X92" s="21">
        <v>0</v>
      </c>
      <c r="Y92" s="21">
        <v>0</v>
      </c>
      <c r="Z92" s="21">
        <v>0.28000000000000003</v>
      </c>
      <c r="AA92" s="21">
        <f t="shared" si="13"/>
        <v>0.74000000000000021</v>
      </c>
    </row>
    <row r="93" spans="1:32">
      <c r="A93" s="18" t="s">
        <v>241</v>
      </c>
      <c r="B93" s="19" t="s">
        <v>242</v>
      </c>
      <c r="C93" s="18" t="s">
        <v>243</v>
      </c>
      <c r="D93" s="20" t="s">
        <v>3</v>
      </c>
      <c r="E93" s="40"/>
      <c r="F93" s="42" t="s">
        <v>287</v>
      </c>
      <c r="G93" s="41">
        <f t="shared" si="8"/>
        <v>4.92</v>
      </c>
      <c r="H93" s="21">
        <v>1.72</v>
      </c>
      <c r="I93" s="21">
        <v>2.09</v>
      </c>
      <c r="J93" s="21">
        <v>0.7</v>
      </c>
      <c r="K93" s="21">
        <v>0</v>
      </c>
      <c r="L93" s="21">
        <v>0.18</v>
      </c>
      <c r="M93" s="21">
        <v>0</v>
      </c>
      <c r="N93" s="21">
        <v>0</v>
      </c>
      <c r="O93" s="21">
        <v>0.23</v>
      </c>
      <c r="P93" s="21">
        <f t="shared" si="12"/>
        <v>1.1100000000000003</v>
      </c>
      <c r="R93" s="21">
        <f t="shared" si="10"/>
        <v>4.2</v>
      </c>
      <c r="S93" s="21">
        <v>1.34</v>
      </c>
      <c r="T93" s="21">
        <v>2.12</v>
      </c>
      <c r="U93" s="21">
        <v>0.28000000000000003</v>
      </c>
      <c r="V93" s="21">
        <v>0</v>
      </c>
      <c r="W93" s="21">
        <v>0.23</v>
      </c>
      <c r="X93" s="21">
        <v>0</v>
      </c>
      <c r="Y93" s="21">
        <v>0</v>
      </c>
      <c r="Z93" s="21">
        <v>0.23</v>
      </c>
      <c r="AA93" s="21">
        <f t="shared" si="13"/>
        <v>0.74000000000000021</v>
      </c>
    </row>
    <row r="94" spans="1:32">
      <c r="A94" s="18" t="s">
        <v>244</v>
      </c>
      <c r="B94" s="19" t="s">
        <v>245</v>
      </c>
      <c r="C94" s="18" t="s">
        <v>246</v>
      </c>
      <c r="D94" s="20" t="s">
        <v>3</v>
      </c>
      <c r="E94" s="40"/>
      <c r="F94" s="42" t="s">
        <v>287</v>
      </c>
      <c r="G94" s="41">
        <f t="shared" si="8"/>
        <v>44.213299999999997</v>
      </c>
      <c r="H94" s="21">
        <v>16.2</v>
      </c>
      <c r="I94" s="21">
        <v>16.543299999999999</v>
      </c>
      <c r="J94" s="21">
        <v>6.4389000000000003</v>
      </c>
      <c r="K94" s="21">
        <v>0</v>
      </c>
      <c r="L94" s="21">
        <v>2.3311000000000002</v>
      </c>
      <c r="M94" s="21">
        <v>0</v>
      </c>
      <c r="N94" s="21">
        <v>1</v>
      </c>
      <c r="O94" s="21">
        <v>1.7</v>
      </c>
      <c r="P94" s="21">
        <f t="shared" si="12"/>
        <v>11.469999999999999</v>
      </c>
      <c r="R94" s="21">
        <f t="shared" si="10"/>
        <v>46.05</v>
      </c>
      <c r="S94" s="21">
        <v>17.7</v>
      </c>
      <c r="T94" s="21">
        <v>18.739999999999998</v>
      </c>
      <c r="U94" s="21">
        <v>3.7</v>
      </c>
      <c r="V94" s="21">
        <v>0</v>
      </c>
      <c r="W94" s="21">
        <v>2.73</v>
      </c>
      <c r="X94" s="21">
        <v>0</v>
      </c>
      <c r="Y94" s="21">
        <v>1</v>
      </c>
      <c r="Z94" s="21">
        <v>2.1800000000000002</v>
      </c>
      <c r="AA94" s="21">
        <f t="shared" si="13"/>
        <v>9.61</v>
      </c>
    </row>
    <row r="95" spans="1:32">
      <c r="A95" s="18" t="s">
        <v>247</v>
      </c>
      <c r="B95" s="19" t="s">
        <v>248</v>
      </c>
      <c r="C95" s="18" t="s">
        <v>247</v>
      </c>
      <c r="D95" s="20" t="s">
        <v>3</v>
      </c>
      <c r="E95" s="40"/>
      <c r="F95" s="42" t="s">
        <v>287</v>
      </c>
      <c r="G95" s="41">
        <f t="shared" si="8"/>
        <v>39.555</v>
      </c>
      <c r="H95" s="21">
        <v>14.7</v>
      </c>
      <c r="I95" s="21">
        <v>10.864800000000001</v>
      </c>
      <c r="J95" s="21">
        <v>6.8377999999999997</v>
      </c>
      <c r="K95" s="21">
        <v>0</v>
      </c>
      <c r="L95" s="21">
        <v>1.9189000000000001</v>
      </c>
      <c r="M95" s="21">
        <v>2.6215000000000002</v>
      </c>
      <c r="N95" s="21">
        <v>1.5</v>
      </c>
      <c r="O95" s="21">
        <v>1.1120000000000001</v>
      </c>
      <c r="P95" s="21">
        <f t="shared" si="12"/>
        <v>13.9902</v>
      </c>
      <c r="R95" s="21">
        <f t="shared" si="10"/>
        <v>45.009999999999991</v>
      </c>
      <c r="S95" s="21">
        <v>20.83</v>
      </c>
      <c r="T95" s="21">
        <v>12.91</v>
      </c>
      <c r="U95" s="21">
        <v>4.28</v>
      </c>
      <c r="V95" s="21">
        <v>0</v>
      </c>
      <c r="W95" s="21">
        <v>2.3199999999999998</v>
      </c>
      <c r="X95" s="21">
        <v>2.62</v>
      </c>
      <c r="Y95" s="21">
        <v>1</v>
      </c>
      <c r="Z95" s="21">
        <v>1.05</v>
      </c>
      <c r="AA95" s="21">
        <f t="shared" si="13"/>
        <v>11.269999999999992</v>
      </c>
    </row>
    <row r="96" spans="1:32">
      <c r="A96" s="18" t="s">
        <v>249</v>
      </c>
      <c r="B96" s="19" t="s">
        <v>250</v>
      </c>
      <c r="C96" s="18" t="s">
        <v>251</v>
      </c>
      <c r="D96" s="20" t="s">
        <v>3</v>
      </c>
      <c r="E96" s="40"/>
      <c r="F96" s="42" t="s">
        <v>287</v>
      </c>
      <c r="G96" s="41">
        <f t="shared" si="8"/>
        <v>6.33</v>
      </c>
      <c r="H96" s="21">
        <v>2.72</v>
      </c>
      <c r="I96" s="21">
        <v>1.94</v>
      </c>
      <c r="J96" s="21">
        <v>1.21</v>
      </c>
      <c r="K96" s="21">
        <v>0</v>
      </c>
      <c r="L96" s="21">
        <v>0.18</v>
      </c>
      <c r="M96" s="21">
        <v>0</v>
      </c>
      <c r="N96" s="21">
        <v>0</v>
      </c>
      <c r="O96" s="21">
        <v>0.28000000000000003</v>
      </c>
      <c r="P96" s="21">
        <f t="shared" si="12"/>
        <v>1.67</v>
      </c>
      <c r="R96" s="21">
        <f t="shared" si="10"/>
        <v>5.95</v>
      </c>
      <c r="S96" s="21">
        <v>2.74</v>
      </c>
      <c r="T96" s="21">
        <v>1.87</v>
      </c>
      <c r="U96" s="21">
        <v>0.78</v>
      </c>
      <c r="V96" s="21">
        <v>0</v>
      </c>
      <c r="W96" s="21">
        <v>0.17</v>
      </c>
      <c r="X96" s="21">
        <v>0</v>
      </c>
      <c r="Y96" s="21">
        <v>0</v>
      </c>
      <c r="Z96" s="21">
        <v>0.39</v>
      </c>
      <c r="AA96" s="21">
        <f t="shared" si="13"/>
        <v>1.3399999999999999</v>
      </c>
    </row>
    <row r="97" spans="1:28">
      <c r="A97" s="18" t="s">
        <v>252</v>
      </c>
      <c r="B97" s="19" t="s">
        <v>253</v>
      </c>
      <c r="C97" s="18" t="s">
        <v>254</v>
      </c>
      <c r="D97" s="20" t="s">
        <v>3</v>
      </c>
      <c r="E97" s="40"/>
      <c r="F97" s="42" t="s">
        <v>287</v>
      </c>
      <c r="G97" s="41">
        <f t="shared" si="8"/>
        <v>42.55</v>
      </c>
      <c r="H97" s="21">
        <v>18.5</v>
      </c>
      <c r="I97" s="21">
        <v>14.9</v>
      </c>
      <c r="J97" s="21">
        <v>4</v>
      </c>
      <c r="K97" s="21"/>
      <c r="L97" s="21">
        <v>1.9</v>
      </c>
      <c r="M97" s="21"/>
      <c r="N97" s="21">
        <v>1.85</v>
      </c>
      <c r="O97" s="21">
        <v>1.4</v>
      </c>
      <c r="P97" s="21">
        <f t="shared" si="12"/>
        <v>9.1499999999999968</v>
      </c>
      <c r="R97" s="21">
        <f t="shared" si="10"/>
        <v>43.5</v>
      </c>
      <c r="S97" s="21">
        <v>19.3</v>
      </c>
      <c r="T97" s="21">
        <v>15.31</v>
      </c>
      <c r="U97" s="21">
        <v>4.0199999999999996</v>
      </c>
      <c r="V97" s="21">
        <v>0</v>
      </c>
      <c r="W97" s="21">
        <v>1.76</v>
      </c>
      <c r="X97" s="21">
        <v>0</v>
      </c>
      <c r="Y97" s="21">
        <v>1.84</v>
      </c>
      <c r="Z97" s="21">
        <v>1.27</v>
      </c>
      <c r="AA97" s="21">
        <f t="shared" si="13"/>
        <v>8.8899999999999988</v>
      </c>
    </row>
    <row r="98" spans="1:28">
      <c r="A98" s="18" t="s">
        <v>255</v>
      </c>
      <c r="B98" s="19" t="s">
        <v>255</v>
      </c>
      <c r="C98" s="18" t="s">
        <v>256</v>
      </c>
      <c r="D98" s="20" t="s">
        <v>3</v>
      </c>
      <c r="E98" s="40"/>
      <c r="F98" s="42" t="s">
        <v>287</v>
      </c>
      <c r="G98" s="41">
        <f t="shared" si="8"/>
        <v>44.522200000000005</v>
      </c>
      <c r="H98" s="21">
        <v>18.18</v>
      </c>
      <c r="I98" s="21">
        <v>21.289000000000001</v>
      </c>
      <c r="J98" s="21">
        <v>2.7905000000000002</v>
      </c>
      <c r="K98" s="21"/>
      <c r="L98" s="21"/>
      <c r="M98" s="21"/>
      <c r="N98" s="21">
        <v>0.81</v>
      </c>
      <c r="O98" s="21">
        <v>1.4527000000000001</v>
      </c>
      <c r="P98" s="21">
        <f t="shared" si="12"/>
        <v>5.0532000000000039</v>
      </c>
      <c r="R98" s="21">
        <f t="shared" si="10"/>
        <v>42.52</v>
      </c>
      <c r="S98" s="21">
        <v>16.100000000000001</v>
      </c>
      <c r="T98" s="21">
        <v>18.47</v>
      </c>
      <c r="U98" s="21">
        <v>5.64</v>
      </c>
      <c r="V98" s="21">
        <v>0</v>
      </c>
      <c r="W98" s="21">
        <v>0</v>
      </c>
      <c r="X98" s="21">
        <v>0</v>
      </c>
      <c r="Y98" s="21">
        <v>0.81</v>
      </c>
      <c r="Z98" s="21">
        <v>1.5</v>
      </c>
      <c r="AA98" s="21">
        <f t="shared" si="13"/>
        <v>7.9500000000000028</v>
      </c>
    </row>
    <row r="99" spans="1:28">
      <c r="A99" s="18" t="s">
        <v>257</v>
      </c>
      <c r="B99" s="19" t="s">
        <v>257</v>
      </c>
      <c r="C99" s="18" t="s">
        <v>258</v>
      </c>
      <c r="D99" s="20" t="s">
        <v>3</v>
      </c>
      <c r="E99" s="40"/>
      <c r="F99" s="42" t="s">
        <v>287</v>
      </c>
      <c r="G99" s="41">
        <f t="shared" si="8"/>
        <v>70.836399999999998</v>
      </c>
      <c r="H99" s="21">
        <v>28</v>
      </c>
      <c r="I99" s="21">
        <v>32.600099999999998</v>
      </c>
      <c r="J99" s="21">
        <v>4.9322999999999997</v>
      </c>
      <c r="K99" s="21">
        <v>0</v>
      </c>
      <c r="L99" s="21">
        <v>2.0270000000000001</v>
      </c>
      <c r="M99" s="21">
        <v>2.0608</v>
      </c>
      <c r="N99" s="21">
        <v>1.2161999999999999</v>
      </c>
      <c r="O99" s="21">
        <v>0</v>
      </c>
      <c r="P99" s="21">
        <f t="shared" si="12"/>
        <v>10.2363</v>
      </c>
      <c r="R99" s="21">
        <f t="shared" si="10"/>
        <v>65.300000000000011</v>
      </c>
      <c r="S99" s="21">
        <v>26</v>
      </c>
      <c r="T99" s="21">
        <v>29.73</v>
      </c>
      <c r="U99" s="21">
        <v>3.99</v>
      </c>
      <c r="V99" s="21">
        <v>0</v>
      </c>
      <c r="W99" s="21">
        <v>2.4300000000000002</v>
      </c>
      <c r="X99" s="21">
        <v>1.93</v>
      </c>
      <c r="Y99" s="21">
        <v>1.22</v>
      </c>
      <c r="Z99" s="21">
        <v>0</v>
      </c>
      <c r="AA99" s="21">
        <f t="shared" si="13"/>
        <v>9.5700000000000109</v>
      </c>
    </row>
    <row r="100" spans="1:28">
      <c r="A100" s="18" t="s">
        <v>259</v>
      </c>
      <c r="B100" s="19" t="s">
        <v>260</v>
      </c>
      <c r="C100" s="18" t="s">
        <v>261</v>
      </c>
      <c r="D100" s="20" t="s">
        <v>3</v>
      </c>
      <c r="E100" s="40"/>
      <c r="F100" s="42" t="s">
        <v>287</v>
      </c>
      <c r="G100" s="41">
        <f t="shared" si="8"/>
        <v>18.899999999999999</v>
      </c>
      <c r="H100" s="49">
        <v>4.5</v>
      </c>
      <c r="I100" s="49">
        <v>11.58</v>
      </c>
      <c r="J100" s="49">
        <v>1.61</v>
      </c>
      <c r="K100" s="49"/>
      <c r="L100" s="49"/>
      <c r="M100" s="49"/>
      <c r="N100" s="49">
        <v>0.54</v>
      </c>
      <c r="O100" s="49">
        <v>0.67</v>
      </c>
      <c r="P100" s="21">
        <f t="shared" si="12"/>
        <v>2.8199999999999985</v>
      </c>
      <c r="R100" s="21">
        <f t="shared" si="10"/>
        <v>31.299999999999997</v>
      </c>
      <c r="S100" s="21">
        <v>4.7</v>
      </c>
      <c r="T100" s="21">
        <v>21.24</v>
      </c>
      <c r="U100" s="21">
        <v>2.29</v>
      </c>
      <c r="V100" s="21">
        <v>0</v>
      </c>
      <c r="W100" s="21">
        <v>0</v>
      </c>
      <c r="X100" s="21">
        <v>0</v>
      </c>
      <c r="Y100" s="21">
        <v>0.89</v>
      </c>
      <c r="Z100" s="21">
        <v>2.1800000000000002</v>
      </c>
      <c r="AA100" s="21">
        <f t="shared" si="13"/>
        <v>5.3599999999999994</v>
      </c>
      <c r="AB100" s="3" t="s">
        <v>309</v>
      </c>
    </row>
    <row r="101" spans="1:28">
      <c r="A101" s="18" t="s">
        <v>275</v>
      </c>
      <c r="B101" s="19"/>
      <c r="C101" s="18"/>
      <c r="D101" s="20"/>
      <c r="E101" s="20"/>
      <c r="F101" s="20"/>
      <c r="G101" s="21"/>
      <c r="H101" s="31"/>
      <c r="I101" s="31"/>
      <c r="J101" s="31"/>
      <c r="K101" s="31"/>
      <c r="L101" s="31"/>
      <c r="M101" s="31"/>
      <c r="N101" s="31"/>
      <c r="O101" s="31"/>
      <c r="P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8" s="1" customFormat="1" ht="11.5">
      <c r="A102" s="2"/>
      <c r="B102" s="2"/>
      <c r="C102" s="2"/>
      <c r="D102" s="34" t="s">
        <v>5</v>
      </c>
      <c r="E102" s="34"/>
      <c r="F102" s="34"/>
      <c r="G102" s="35">
        <f t="shared" ref="G102:P102" si="14">SUM(G24:G101)</f>
        <v>2896.7231000000002</v>
      </c>
      <c r="H102" s="35">
        <f t="shared" si="14"/>
        <v>1177.2745999999997</v>
      </c>
      <c r="I102" s="35">
        <f t="shared" si="14"/>
        <v>1138.6588999999999</v>
      </c>
      <c r="J102" s="35">
        <f t="shared" si="14"/>
        <v>267.11660000000006</v>
      </c>
      <c r="K102" s="35">
        <f t="shared" si="14"/>
        <v>34.071399999999997</v>
      </c>
      <c r="L102" s="35">
        <f t="shared" si="14"/>
        <v>63.381699999999981</v>
      </c>
      <c r="M102" s="35">
        <f t="shared" si="14"/>
        <v>53.570999999999998</v>
      </c>
      <c r="N102" s="35">
        <f t="shared" si="14"/>
        <v>78.742800000000003</v>
      </c>
      <c r="O102" s="35">
        <f t="shared" si="14"/>
        <v>83.906099999999995</v>
      </c>
      <c r="P102" s="35">
        <f t="shared" si="14"/>
        <v>580.78959999999995</v>
      </c>
      <c r="R102" s="35">
        <f>SUM(R24:R101)</f>
        <v>3146.559999999999</v>
      </c>
      <c r="S102" s="35">
        <f>SUM(S24:S101)</f>
        <v>1278.9099999999999</v>
      </c>
      <c r="T102" s="35">
        <f>SUM(T24:T101)</f>
        <v>1266.0699999999995</v>
      </c>
      <c r="U102" s="35">
        <f>SUM(U24:U101)</f>
        <v>259.06</v>
      </c>
      <c r="V102" s="35">
        <f t="shared" ref="V102:AA102" si="15">SUM(V24:V101)</f>
        <v>35.419999999999995</v>
      </c>
      <c r="W102" s="35">
        <f t="shared" si="15"/>
        <v>74.98</v>
      </c>
      <c r="X102" s="35">
        <f t="shared" si="15"/>
        <v>55.86999999999999</v>
      </c>
      <c r="Y102" s="35">
        <f t="shared" si="15"/>
        <v>84.639999999999986</v>
      </c>
      <c r="Z102" s="35">
        <f t="shared" si="15"/>
        <v>91.610000000000042</v>
      </c>
      <c r="AA102" s="35">
        <f t="shared" si="15"/>
        <v>594.92000000000019</v>
      </c>
    </row>
    <row r="105" spans="1:28" ht="16" thickBot="1">
      <c r="A105" s="3" t="s">
        <v>310</v>
      </c>
      <c r="B105" s="3"/>
      <c r="C105" s="3"/>
      <c r="D105" s="3"/>
      <c r="E105" s="3"/>
      <c r="F105" s="3"/>
      <c r="G105" s="3"/>
      <c r="H105" s="3"/>
      <c r="I105" s="3"/>
    </row>
    <row r="106" spans="1:28" ht="35" thickBot="1">
      <c r="A106" s="44" t="s">
        <v>311</v>
      </c>
      <c r="B106" s="46" t="s">
        <v>312</v>
      </c>
      <c r="C106" s="46" t="s">
        <v>284</v>
      </c>
      <c r="D106" s="46" t="s">
        <v>285</v>
      </c>
      <c r="E106" s="46" t="s">
        <v>313</v>
      </c>
      <c r="F106" s="46" t="s">
        <v>314</v>
      </c>
      <c r="G106" s="46" t="s">
        <v>315</v>
      </c>
      <c r="H106" s="46" t="s">
        <v>316</v>
      </c>
      <c r="I106" s="46" t="s">
        <v>317</v>
      </c>
    </row>
    <row r="107" spans="1:28" ht="16" thickBot="1">
      <c r="A107" s="47">
        <v>78.36</v>
      </c>
      <c r="B107" s="48" t="s">
        <v>318</v>
      </c>
      <c r="C107" s="48" t="s">
        <v>319</v>
      </c>
      <c r="D107" s="48" t="s">
        <v>320</v>
      </c>
      <c r="E107" s="48" t="s">
        <v>321</v>
      </c>
      <c r="F107" s="48" t="s">
        <v>322</v>
      </c>
      <c r="G107" s="48" t="s">
        <v>323</v>
      </c>
      <c r="H107" s="48" t="s">
        <v>324</v>
      </c>
      <c r="I107" s="48" t="s">
        <v>325</v>
      </c>
    </row>
  </sheetData>
  <sheetProtection algorithmName="SHA-512" hashValue="738ZBUR0/4H1OWf1+auUnlTZnj44EcRQmgGk/j5s3HrFPcVMKVg/AGAQtaDAJcZCe7kUaI6m6GOB23Nao/yOuw==" saltValue="lGWkE0fDsaGArgfHZEHrEQ==" spinCount="100000" sheet="1" objects="1" scenarios="1"/>
  <mergeCells count="2">
    <mergeCell ref="H22:O22"/>
    <mergeCell ref="R22:AA22"/>
  </mergeCells>
  <conditionalFormatting sqref="C24:C100">
    <cfRule type="duplicateValues" dxfId="3" priority="5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372D-18D5-4439-8886-EED6D8DAA846}">
  <sheetPr codeName="Sheet5"/>
  <dimension ref="A1:G70"/>
  <sheetViews>
    <sheetView topLeftCell="A13" workbookViewId="0">
      <selection activeCell="D33" sqref="D33"/>
    </sheetView>
  </sheetViews>
  <sheetFormatPr defaultRowHeight="15.5"/>
  <cols>
    <col min="1" max="1" width="36" bestFit="1" customWidth="1"/>
    <col min="2" max="2" width="10.3046875" bestFit="1" customWidth="1"/>
    <col min="3" max="3" width="9" bestFit="1" customWidth="1"/>
    <col min="4" max="4" width="9.69140625" bestFit="1" customWidth="1"/>
    <col min="7" max="7" width="36" bestFit="1" customWidth="1"/>
  </cols>
  <sheetData>
    <row r="1" spans="1:7">
      <c r="A1" t="s">
        <v>326</v>
      </c>
      <c r="B1" t="s">
        <v>327</v>
      </c>
      <c r="C1" t="s">
        <v>328</v>
      </c>
      <c r="D1" t="s">
        <v>329</v>
      </c>
      <c r="G1" t="s">
        <v>326</v>
      </c>
    </row>
    <row r="2" spans="1:7">
      <c r="A2" t="s">
        <v>330</v>
      </c>
      <c r="B2" t="s">
        <v>331</v>
      </c>
      <c r="C2" t="s">
        <v>331</v>
      </c>
      <c r="D2" t="s">
        <v>332</v>
      </c>
      <c r="G2" t="s">
        <v>42</v>
      </c>
    </row>
    <row r="3" spans="1:7">
      <c r="A3" t="s">
        <v>333</v>
      </c>
      <c r="B3" t="s">
        <v>334</v>
      </c>
      <c r="C3" t="s">
        <v>334</v>
      </c>
      <c r="D3" t="s">
        <v>335</v>
      </c>
      <c r="G3" t="s">
        <v>48</v>
      </c>
    </row>
    <row r="4" spans="1:7">
      <c r="A4" t="s">
        <v>336</v>
      </c>
      <c r="B4" t="s">
        <v>337</v>
      </c>
      <c r="C4" t="s">
        <v>337</v>
      </c>
      <c r="D4" t="s">
        <v>338</v>
      </c>
      <c r="G4" t="s">
        <v>51</v>
      </c>
    </row>
    <row r="5" spans="1:7">
      <c r="A5" t="s">
        <v>339</v>
      </c>
      <c r="B5" t="s">
        <v>340</v>
      </c>
      <c r="C5" t="s">
        <v>340</v>
      </c>
      <c r="D5" t="s">
        <v>341</v>
      </c>
      <c r="G5" t="s">
        <v>54</v>
      </c>
    </row>
    <row r="6" spans="1:7">
      <c r="A6" t="s">
        <v>342</v>
      </c>
      <c r="B6" t="s">
        <v>343</v>
      </c>
      <c r="C6" t="s">
        <v>343</v>
      </c>
      <c r="D6" t="s">
        <v>344</v>
      </c>
      <c r="G6" t="s">
        <v>57</v>
      </c>
    </row>
    <row r="7" spans="1:7">
      <c r="A7" t="s">
        <v>345</v>
      </c>
      <c r="B7" t="s">
        <v>346</v>
      </c>
      <c r="C7" t="s">
        <v>346</v>
      </c>
      <c r="D7" t="s">
        <v>347</v>
      </c>
      <c r="G7" t="s">
        <v>59</v>
      </c>
    </row>
    <row r="8" spans="1:7">
      <c r="A8" t="s">
        <v>184</v>
      </c>
      <c r="B8" t="s">
        <v>348</v>
      </c>
      <c r="C8" t="s">
        <v>348</v>
      </c>
      <c r="D8" t="s">
        <v>349</v>
      </c>
      <c r="G8" t="s">
        <v>182</v>
      </c>
    </row>
    <row r="9" spans="1:7">
      <c r="A9" t="s">
        <v>350</v>
      </c>
      <c r="B9" t="s">
        <v>351</v>
      </c>
      <c r="C9" t="s">
        <v>351</v>
      </c>
      <c r="D9" t="s">
        <v>352</v>
      </c>
      <c r="G9" t="s">
        <v>169</v>
      </c>
    </row>
    <row r="10" spans="1:7">
      <c r="A10" t="s">
        <v>63</v>
      </c>
      <c r="B10" t="s">
        <v>353</v>
      </c>
      <c r="C10" t="s">
        <v>353</v>
      </c>
      <c r="D10" t="s">
        <v>354</v>
      </c>
      <c r="G10" t="s">
        <v>61</v>
      </c>
    </row>
    <row r="11" spans="1:7">
      <c r="A11" t="s">
        <v>355</v>
      </c>
      <c r="B11" t="s">
        <v>356</v>
      </c>
      <c r="C11" t="s">
        <v>356</v>
      </c>
      <c r="D11" t="s">
        <v>357</v>
      </c>
      <c r="G11" t="s">
        <v>185</v>
      </c>
    </row>
    <row r="12" spans="1:7">
      <c r="A12" t="s">
        <v>358</v>
      </c>
      <c r="B12" t="s">
        <v>359</v>
      </c>
      <c r="C12" t="s">
        <v>359</v>
      </c>
      <c r="D12" t="s">
        <v>360</v>
      </c>
      <c r="G12" t="s">
        <v>187</v>
      </c>
    </row>
    <row r="13" spans="1:7">
      <c r="A13" t="s">
        <v>361</v>
      </c>
      <c r="B13" t="s">
        <v>362</v>
      </c>
      <c r="C13" t="s">
        <v>362</v>
      </c>
      <c r="D13" t="s">
        <v>363</v>
      </c>
      <c r="G13" t="s">
        <v>190</v>
      </c>
    </row>
    <row r="14" spans="1:7">
      <c r="A14" t="s">
        <v>364</v>
      </c>
      <c r="B14" t="s">
        <v>365</v>
      </c>
      <c r="C14" t="s">
        <v>365</v>
      </c>
      <c r="D14" t="s">
        <v>366</v>
      </c>
      <c r="G14" t="s">
        <v>196</v>
      </c>
    </row>
    <row r="15" spans="1:7">
      <c r="A15" t="s">
        <v>367</v>
      </c>
      <c r="B15" t="s">
        <v>368</v>
      </c>
      <c r="C15" t="s">
        <v>368</v>
      </c>
      <c r="D15" t="s">
        <v>369</v>
      </c>
      <c r="G15" t="s">
        <v>64</v>
      </c>
    </row>
    <row r="16" spans="1:7">
      <c r="A16" t="s">
        <v>370</v>
      </c>
      <c r="B16" t="s">
        <v>371</v>
      </c>
      <c r="C16" t="s">
        <v>371</v>
      </c>
      <c r="D16" t="s">
        <v>372</v>
      </c>
      <c r="G16" t="s">
        <v>199</v>
      </c>
    </row>
    <row r="17" spans="1:7">
      <c r="A17" t="s">
        <v>373</v>
      </c>
      <c r="B17" t="s">
        <v>374</v>
      </c>
      <c r="C17" t="s">
        <v>374</v>
      </c>
      <c r="D17" t="s">
        <v>375</v>
      </c>
      <c r="G17" t="s">
        <v>202</v>
      </c>
    </row>
    <row r="18" spans="1:7">
      <c r="A18" t="s">
        <v>72</v>
      </c>
      <c r="B18" t="s">
        <v>376</v>
      </c>
      <c r="C18" t="s">
        <v>376</v>
      </c>
      <c r="D18" t="s">
        <v>377</v>
      </c>
      <c r="G18" t="s">
        <v>70</v>
      </c>
    </row>
    <row r="19" spans="1:7">
      <c r="A19" t="s">
        <v>378</v>
      </c>
      <c r="B19" t="s">
        <v>379</v>
      </c>
      <c r="C19" t="s">
        <v>379</v>
      </c>
      <c r="D19" t="s">
        <v>380</v>
      </c>
      <c r="G19" t="s">
        <v>73</v>
      </c>
    </row>
    <row r="20" spans="1:7">
      <c r="A20" t="s">
        <v>381</v>
      </c>
      <c r="B20" t="s">
        <v>382</v>
      </c>
      <c r="C20" t="s">
        <v>382</v>
      </c>
      <c r="D20" t="s">
        <v>383</v>
      </c>
      <c r="G20" t="s">
        <v>76</v>
      </c>
    </row>
    <row r="21" spans="1:7">
      <c r="A21" t="s">
        <v>384</v>
      </c>
      <c r="B21" t="s">
        <v>385</v>
      </c>
      <c r="C21" t="s">
        <v>385</v>
      </c>
      <c r="D21" t="s">
        <v>386</v>
      </c>
      <c r="G21" t="s">
        <v>78</v>
      </c>
    </row>
    <row r="22" spans="1:7">
      <c r="A22" t="s">
        <v>387</v>
      </c>
      <c r="B22" t="s">
        <v>388</v>
      </c>
      <c r="C22" t="s">
        <v>388</v>
      </c>
      <c r="D22" t="s">
        <v>389</v>
      </c>
      <c r="G22" t="s">
        <v>81</v>
      </c>
    </row>
    <row r="23" spans="1:7">
      <c r="A23" t="s">
        <v>390</v>
      </c>
      <c r="B23" t="s">
        <v>391</v>
      </c>
      <c r="C23" t="s">
        <v>391</v>
      </c>
      <c r="D23" t="s">
        <v>392</v>
      </c>
      <c r="G23" t="s">
        <v>84</v>
      </c>
    </row>
    <row r="24" spans="1:7">
      <c r="A24" t="s">
        <v>393</v>
      </c>
      <c r="B24" t="s">
        <v>394</v>
      </c>
      <c r="C24" t="s">
        <v>394</v>
      </c>
      <c r="D24" t="s">
        <v>395</v>
      </c>
      <c r="G24" t="s">
        <v>204</v>
      </c>
    </row>
    <row r="25" spans="1:7">
      <c r="A25" t="s">
        <v>396</v>
      </c>
      <c r="B25" t="s">
        <v>397</v>
      </c>
      <c r="C25" t="s">
        <v>397</v>
      </c>
      <c r="D25" t="s">
        <v>398</v>
      </c>
      <c r="G25" t="s">
        <v>206</v>
      </c>
    </row>
    <row r="26" spans="1:7">
      <c r="A26" t="s">
        <v>399</v>
      </c>
      <c r="B26" t="s">
        <v>400</v>
      </c>
      <c r="C26" t="s">
        <v>400</v>
      </c>
      <c r="D26" t="s">
        <v>401</v>
      </c>
      <c r="G26" t="s">
        <v>87</v>
      </c>
    </row>
    <row r="27" spans="1:7">
      <c r="A27" t="s">
        <v>402</v>
      </c>
      <c r="B27" t="s">
        <v>403</v>
      </c>
      <c r="C27" t="s">
        <v>403</v>
      </c>
      <c r="D27" t="s">
        <v>404</v>
      </c>
      <c r="G27" t="s">
        <v>90</v>
      </c>
    </row>
    <row r="28" spans="1:7">
      <c r="A28" t="s">
        <v>405</v>
      </c>
      <c r="B28" t="s">
        <v>406</v>
      </c>
      <c r="C28" t="s">
        <v>406</v>
      </c>
      <c r="D28" t="s">
        <v>407</v>
      </c>
      <c r="G28" t="s">
        <v>93</v>
      </c>
    </row>
    <row r="29" spans="1:7">
      <c r="A29" t="s">
        <v>98</v>
      </c>
      <c r="B29" t="s">
        <v>408</v>
      </c>
      <c r="C29" t="s">
        <v>408</v>
      </c>
      <c r="D29" t="s">
        <v>409</v>
      </c>
      <c r="G29" t="s">
        <v>96</v>
      </c>
    </row>
    <row r="30" spans="1:7">
      <c r="A30" t="s">
        <v>410</v>
      </c>
      <c r="B30" t="s">
        <v>411</v>
      </c>
      <c r="C30" t="s">
        <v>411</v>
      </c>
      <c r="D30" t="s">
        <v>412</v>
      </c>
      <c r="G30" t="s">
        <v>105</v>
      </c>
    </row>
    <row r="31" spans="1:7">
      <c r="A31" t="s">
        <v>209</v>
      </c>
      <c r="B31" t="s">
        <v>413</v>
      </c>
      <c r="C31" t="s">
        <v>413</v>
      </c>
      <c r="D31" t="s">
        <v>414</v>
      </c>
      <c r="G31" t="s">
        <v>208</v>
      </c>
    </row>
    <row r="32" spans="1:7">
      <c r="A32" t="s">
        <v>112</v>
      </c>
      <c r="B32" t="s">
        <v>415</v>
      </c>
      <c r="C32" t="s">
        <v>415</v>
      </c>
      <c r="D32" t="s">
        <v>416</v>
      </c>
      <c r="G32" t="s">
        <v>110</v>
      </c>
    </row>
    <row r="33" spans="1:7">
      <c r="A33" t="s">
        <v>417</v>
      </c>
      <c r="B33" t="s">
        <v>418</v>
      </c>
      <c r="C33" t="s">
        <v>418</v>
      </c>
      <c r="D33" t="s">
        <v>419</v>
      </c>
      <c r="G33" t="s">
        <v>211</v>
      </c>
    </row>
    <row r="34" spans="1:7">
      <c r="A34" t="s">
        <v>420</v>
      </c>
      <c r="B34" t="s">
        <v>421</v>
      </c>
      <c r="C34" t="s">
        <v>421</v>
      </c>
      <c r="D34" t="s">
        <v>422</v>
      </c>
      <c r="G34" t="s">
        <v>113</v>
      </c>
    </row>
    <row r="35" spans="1:7">
      <c r="A35" t="s">
        <v>423</v>
      </c>
      <c r="B35" t="s">
        <v>424</v>
      </c>
      <c r="C35" t="s">
        <v>424</v>
      </c>
      <c r="D35" t="s">
        <v>425</v>
      </c>
      <c r="G35" t="s">
        <v>213</v>
      </c>
    </row>
    <row r="36" spans="1:7">
      <c r="A36" t="s">
        <v>426</v>
      </c>
      <c r="B36" t="s">
        <v>427</v>
      </c>
      <c r="C36" t="s">
        <v>427</v>
      </c>
      <c r="D36" t="s">
        <v>428</v>
      </c>
      <c r="G36" t="s">
        <v>219</v>
      </c>
    </row>
    <row r="37" spans="1:7">
      <c r="A37" t="s">
        <v>429</v>
      </c>
      <c r="B37" t="s">
        <v>430</v>
      </c>
      <c r="C37" t="s">
        <v>430</v>
      </c>
      <c r="D37" t="s">
        <v>431</v>
      </c>
      <c r="G37" t="s">
        <v>222</v>
      </c>
    </row>
    <row r="38" spans="1:7">
      <c r="A38" t="s">
        <v>120</v>
      </c>
      <c r="B38" t="s">
        <v>432</v>
      </c>
      <c r="C38" t="s">
        <v>432</v>
      </c>
      <c r="D38" t="s">
        <v>433</v>
      </c>
      <c r="G38" t="s">
        <v>118</v>
      </c>
    </row>
    <row r="39" spans="1:7">
      <c r="A39" t="s">
        <v>434</v>
      </c>
      <c r="B39" t="s">
        <v>435</v>
      </c>
      <c r="C39" t="s">
        <v>435</v>
      </c>
      <c r="D39" t="s">
        <v>436</v>
      </c>
      <c r="G39" t="s">
        <v>225</v>
      </c>
    </row>
    <row r="40" spans="1:7">
      <c r="A40" t="s">
        <v>437</v>
      </c>
      <c r="B40" t="s">
        <v>438</v>
      </c>
      <c r="C40" t="s">
        <v>438</v>
      </c>
      <c r="D40" t="s">
        <v>439</v>
      </c>
      <c r="G40" t="s">
        <v>121</v>
      </c>
    </row>
    <row r="41" spans="1:7">
      <c r="A41" t="s">
        <v>440</v>
      </c>
      <c r="B41" t="s">
        <v>441</v>
      </c>
      <c r="C41" t="s">
        <v>441</v>
      </c>
      <c r="D41" t="s">
        <v>442</v>
      </c>
      <c r="G41" t="s">
        <v>228</v>
      </c>
    </row>
    <row r="42" spans="1:7">
      <c r="A42" t="s">
        <v>443</v>
      </c>
      <c r="B42" t="s">
        <v>444</v>
      </c>
      <c r="C42" t="s">
        <v>444</v>
      </c>
      <c r="D42" t="s">
        <v>445</v>
      </c>
      <c r="G42" t="s">
        <v>231</v>
      </c>
    </row>
    <row r="43" spans="1:7">
      <c r="A43" t="s">
        <v>446</v>
      </c>
      <c r="B43" t="s">
        <v>447</v>
      </c>
      <c r="C43" t="s">
        <v>447</v>
      </c>
      <c r="D43" t="s">
        <v>448</v>
      </c>
      <c r="G43" t="s">
        <v>216</v>
      </c>
    </row>
    <row r="44" spans="1:7">
      <c r="A44" t="s">
        <v>449</v>
      </c>
      <c r="B44" t="s">
        <v>450</v>
      </c>
      <c r="C44" t="s">
        <v>450</v>
      </c>
      <c r="D44" t="s">
        <v>451</v>
      </c>
      <c r="G44" t="s">
        <v>124</v>
      </c>
    </row>
    <row r="45" spans="1:7">
      <c r="A45" t="s">
        <v>452</v>
      </c>
      <c r="B45" t="s">
        <v>453</v>
      </c>
      <c r="C45" t="s">
        <v>453</v>
      </c>
      <c r="D45" t="s">
        <v>454</v>
      </c>
      <c r="G45" t="s">
        <v>234</v>
      </c>
    </row>
    <row r="46" spans="1:7">
      <c r="A46" t="s">
        <v>455</v>
      </c>
      <c r="B46" t="s">
        <v>456</v>
      </c>
      <c r="C46" t="s">
        <v>456</v>
      </c>
      <c r="D46" t="s">
        <v>457</v>
      </c>
      <c r="G46" t="s">
        <v>127</v>
      </c>
    </row>
    <row r="47" spans="1:7">
      <c r="A47" t="s">
        <v>458</v>
      </c>
      <c r="B47" t="s">
        <v>459</v>
      </c>
      <c r="C47" t="s">
        <v>459</v>
      </c>
      <c r="D47" t="s">
        <v>460</v>
      </c>
      <c r="G47" t="s">
        <v>172</v>
      </c>
    </row>
    <row r="48" spans="1:7">
      <c r="A48" t="s">
        <v>461</v>
      </c>
      <c r="B48" t="s">
        <v>462</v>
      </c>
      <c r="C48" t="s">
        <v>462</v>
      </c>
      <c r="D48" t="s">
        <v>463</v>
      </c>
      <c r="G48" t="s">
        <v>130</v>
      </c>
    </row>
    <row r="49" spans="1:7">
      <c r="A49" t="s">
        <v>464</v>
      </c>
      <c r="B49" t="s">
        <v>465</v>
      </c>
      <c r="C49" t="s">
        <v>465</v>
      </c>
      <c r="D49" t="s">
        <v>466</v>
      </c>
      <c r="G49" t="s">
        <v>236</v>
      </c>
    </row>
    <row r="50" spans="1:7">
      <c r="A50" t="s">
        <v>467</v>
      </c>
      <c r="B50" t="s">
        <v>468</v>
      </c>
      <c r="C50" t="s">
        <v>468</v>
      </c>
      <c r="D50" t="s">
        <v>469</v>
      </c>
      <c r="G50" t="s">
        <v>239</v>
      </c>
    </row>
    <row r="51" spans="1:7">
      <c r="A51" t="s">
        <v>470</v>
      </c>
      <c r="B51" t="s">
        <v>471</v>
      </c>
      <c r="C51" t="s">
        <v>471</v>
      </c>
      <c r="D51" t="s">
        <v>472</v>
      </c>
      <c r="G51" t="s">
        <v>174</v>
      </c>
    </row>
    <row r="52" spans="1:7">
      <c r="A52" t="s">
        <v>134</v>
      </c>
      <c r="B52" t="s">
        <v>473</v>
      </c>
      <c r="C52" t="s">
        <v>473</v>
      </c>
      <c r="D52" t="s">
        <v>474</v>
      </c>
      <c r="G52" t="s">
        <v>133</v>
      </c>
    </row>
    <row r="53" spans="1:7">
      <c r="A53" t="s">
        <v>475</v>
      </c>
      <c r="B53" t="s">
        <v>476</v>
      </c>
      <c r="C53" t="s">
        <v>476</v>
      </c>
      <c r="D53" t="s">
        <v>477</v>
      </c>
      <c r="G53" t="s">
        <v>241</v>
      </c>
    </row>
    <row r="54" spans="1:7">
      <c r="A54" t="s">
        <v>478</v>
      </c>
      <c r="B54" t="s">
        <v>479</v>
      </c>
      <c r="C54" t="s">
        <v>479</v>
      </c>
      <c r="D54" t="s">
        <v>480</v>
      </c>
      <c r="G54" t="s">
        <v>136</v>
      </c>
    </row>
    <row r="55" spans="1:7">
      <c r="A55" t="s">
        <v>481</v>
      </c>
      <c r="B55" t="s">
        <v>482</v>
      </c>
      <c r="C55" t="s">
        <v>482</v>
      </c>
      <c r="D55" t="s">
        <v>483</v>
      </c>
      <c r="G55" t="s">
        <v>139</v>
      </c>
    </row>
    <row r="56" spans="1:7">
      <c r="A56" t="s">
        <v>142</v>
      </c>
      <c r="B56" t="s">
        <v>484</v>
      </c>
      <c r="C56" t="s">
        <v>484</v>
      </c>
      <c r="D56" t="s">
        <v>485</v>
      </c>
      <c r="G56" t="s">
        <v>142</v>
      </c>
    </row>
    <row r="57" spans="1:7">
      <c r="A57" t="s">
        <v>486</v>
      </c>
      <c r="B57" t="s">
        <v>487</v>
      </c>
      <c r="C57" t="s">
        <v>487</v>
      </c>
      <c r="D57" t="s">
        <v>488</v>
      </c>
      <c r="G57" t="s">
        <v>244</v>
      </c>
    </row>
    <row r="58" spans="1:7">
      <c r="A58" t="s">
        <v>489</v>
      </c>
      <c r="B58" t="s">
        <v>490</v>
      </c>
      <c r="C58" t="s">
        <v>490</v>
      </c>
      <c r="D58" t="s">
        <v>491</v>
      </c>
      <c r="G58" t="s">
        <v>145</v>
      </c>
    </row>
    <row r="59" spans="1:7">
      <c r="A59" t="s">
        <v>492</v>
      </c>
      <c r="B59" t="s">
        <v>493</v>
      </c>
      <c r="C59" t="s">
        <v>493</v>
      </c>
      <c r="D59" t="s">
        <v>494</v>
      </c>
      <c r="G59" t="s">
        <v>148</v>
      </c>
    </row>
    <row r="60" spans="1:7">
      <c r="A60" t="s">
        <v>247</v>
      </c>
      <c r="B60" t="s">
        <v>495</v>
      </c>
      <c r="C60" t="s">
        <v>495</v>
      </c>
      <c r="D60" t="s">
        <v>496</v>
      </c>
      <c r="G60" t="s">
        <v>247</v>
      </c>
    </row>
    <row r="61" spans="1:7">
      <c r="A61" t="s">
        <v>497</v>
      </c>
      <c r="B61" t="s">
        <v>498</v>
      </c>
      <c r="C61" t="s">
        <v>498</v>
      </c>
      <c r="D61" t="s">
        <v>499</v>
      </c>
      <c r="G61" t="s">
        <v>249</v>
      </c>
    </row>
    <row r="62" spans="1:7">
      <c r="A62" t="s">
        <v>152</v>
      </c>
      <c r="B62" t="s">
        <v>500</v>
      </c>
      <c r="C62" t="s">
        <v>500</v>
      </c>
      <c r="D62" t="s">
        <v>501</v>
      </c>
      <c r="G62" t="s">
        <v>151</v>
      </c>
    </row>
    <row r="63" spans="1:7">
      <c r="A63" t="s">
        <v>502</v>
      </c>
      <c r="B63" t="s">
        <v>503</v>
      </c>
      <c r="C63" t="s">
        <v>503</v>
      </c>
      <c r="D63" t="s">
        <v>504</v>
      </c>
      <c r="G63" t="s">
        <v>252</v>
      </c>
    </row>
    <row r="64" spans="1:7">
      <c r="A64" t="s">
        <v>505</v>
      </c>
      <c r="B64" t="s">
        <v>506</v>
      </c>
      <c r="C64" t="s">
        <v>506</v>
      </c>
      <c r="D64" t="s">
        <v>507</v>
      </c>
      <c r="G64" t="s">
        <v>179</v>
      </c>
    </row>
    <row r="65" spans="1:7">
      <c r="A65" t="s">
        <v>508</v>
      </c>
      <c r="B65" t="s">
        <v>509</v>
      </c>
      <c r="C65" t="s">
        <v>509</v>
      </c>
      <c r="D65" t="s">
        <v>510</v>
      </c>
      <c r="G65" t="s">
        <v>255</v>
      </c>
    </row>
    <row r="66" spans="1:7">
      <c r="A66" t="s">
        <v>511</v>
      </c>
      <c r="B66" t="s">
        <v>512</v>
      </c>
      <c r="C66" t="s">
        <v>512</v>
      </c>
      <c r="D66" t="s">
        <v>513</v>
      </c>
      <c r="G66" t="s">
        <v>257</v>
      </c>
    </row>
    <row r="67" spans="1:7">
      <c r="A67" t="s">
        <v>514</v>
      </c>
      <c r="B67" t="s">
        <v>515</v>
      </c>
      <c r="C67" t="s">
        <v>515</v>
      </c>
      <c r="D67" t="s">
        <v>516</v>
      </c>
      <c r="G67" t="s">
        <v>153</v>
      </c>
    </row>
    <row r="68" spans="1:7">
      <c r="A68" t="s">
        <v>517</v>
      </c>
      <c r="B68" t="s">
        <v>518</v>
      </c>
      <c r="C68" t="s">
        <v>518</v>
      </c>
      <c r="D68" t="s">
        <v>519</v>
      </c>
      <c r="G68" t="s">
        <v>156</v>
      </c>
    </row>
    <row r="69" spans="1:7">
      <c r="A69" t="s">
        <v>520</v>
      </c>
      <c r="B69" t="s">
        <v>521</v>
      </c>
      <c r="C69" t="s">
        <v>521</v>
      </c>
      <c r="D69" t="s">
        <v>522</v>
      </c>
      <c r="G69" t="s">
        <v>259</v>
      </c>
    </row>
    <row r="70" spans="1:7">
      <c r="A70" t="s">
        <v>160</v>
      </c>
      <c r="B70" t="s">
        <v>523</v>
      </c>
      <c r="C70" t="s">
        <v>523</v>
      </c>
      <c r="D70" t="s">
        <v>524</v>
      </c>
      <c r="G70" t="s">
        <v>159</v>
      </c>
    </row>
  </sheetData>
  <sheetProtection algorithmName="SHA-512" hashValue="9gHPKwU0d9ovnSTmDazOZKL5aGHfD87X8RIq5JH35NgjwNLvS8nSA/5ZZXCUga6UjnEOszKaGgFPhci/TMxCCQ==" saltValue="yTf5xKuNdCE0C5IkTsP//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DCD2-33E9-4E83-AE99-D09AA4D27619}">
  <sheetPr codeName="Sheet6"/>
  <dimension ref="A1:T26"/>
  <sheetViews>
    <sheetView tabSelected="1" workbookViewId="0">
      <selection activeCell="L5" sqref="L5"/>
    </sheetView>
  </sheetViews>
  <sheetFormatPr defaultColWidth="8.84375" defaultRowHeight="15.5"/>
  <cols>
    <col min="1" max="1" width="35.765625" style="55" customWidth="1"/>
    <col min="2" max="3" width="0" style="55" hidden="1" customWidth="1"/>
    <col min="4" max="4" width="8.84375" style="55"/>
    <col min="5" max="6" width="0" style="55" hidden="1" customWidth="1"/>
    <col min="7" max="7" width="7.84375" style="55" customWidth="1"/>
    <col min="8" max="15" width="8.84375" style="55"/>
    <col min="16" max="16" width="0" style="55" hidden="1" customWidth="1"/>
    <col min="17" max="17" width="8.84375" style="55"/>
    <col min="18" max="18" width="3.53515625" style="55" customWidth="1"/>
    <col min="19" max="19" width="35.53515625" style="55" customWidth="1"/>
    <col min="20" max="16384" width="8.84375" style="55"/>
  </cols>
  <sheetData>
    <row r="1" spans="1:20" ht="16" thickBot="1"/>
    <row r="2" spans="1:20" ht="16" thickBot="1">
      <c r="A2" s="56" t="s">
        <v>525</v>
      </c>
      <c r="D2" s="70"/>
      <c r="R2" s="43" t="s">
        <v>546</v>
      </c>
    </row>
    <row r="3" spans="1:20" ht="16" thickBot="1">
      <c r="A3" s="56" t="e">
        <f>VLOOKUP(D2,Passwords!D:G,4,0)</f>
        <v>#N/A</v>
      </c>
    </row>
    <row r="4" spans="1:20" ht="16" thickBot="1">
      <c r="R4" s="71">
        <v>1</v>
      </c>
      <c r="S4" s="72" t="s">
        <v>549</v>
      </c>
    </row>
    <row r="5" spans="1:20" ht="47" thickBot="1">
      <c r="A5" s="43" t="s">
        <v>526</v>
      </c>
      <c r="R5" s="65">
        <v>2</v>
      </c>
      <c r="S5" s="75" t="s">
        <v>555</v>
      </c>
    </row>
    <row r="6" spans="1:20" ht="62.5" thickBot="1">
      <c r="A6" s="52" t="s">
        <v>6</v>
      </c>
      <c r="B6" s="52" t="s">
        <v>7</v>
      </c>
      <c r="C6" s="52" t="s">
        <v>7</v>
      </c>
      <c r="D6" s="53" t="s">
        <v>8</v>
      </c>
      <c r="E6" s="53" t="s">
        <v>280</v>
      </c>
      <c r="F6" s="53" t="s">
        <v>281</v>
      </c>
      <c r="G6" s="54" t="s">
        <v>293</v>
      </c>
      <c r="H6" s="54" t="s">
        <v>294</v>
      </c>
      <c r="I6" s="54" t="s">
        <v>295</v>
      </c>
      <c r="J6" s="54" t="s">
        <v>296</v>
      </c>
      <c r="K6" s="54" t="s">
        <v>528</v>
      </c>
      <c r="L6" s="54" t="s">
        <v>529</v>
      </c>
      <c r="M6" s="54" t="s">
        <v>532</v>
      </c>
      <c r="N6" s="54" t="s">
        <v>533</v>
      </c>
      <c r="O6" s="54" t="s">
        <v>534</v>
      </c>
      <c r="P6" s="57" t="s">
        <v>286</v>
      </c>
      <c r="R6" s="65">
        <v>3</v>
      </c>
      <c r="S6" s="73" t="s">
        <v>545</v>
      </c>
    </row>
    <row r="7" spans="1:20" ht="28.5" thickBot="1">
      <c r="A7" s="58" t="e">
        <f>A3</f>
        <v>#N/A</v>
      </c>
      <c r="B7" s="59" t="s">
        <v>43</v>
      </c>
      <c r="C7" s="58" t="s">
        <v>44</v>
      </c>
      <c r="D7" s="60" t="s">
        <v>4</v>
      </c>
      <c r="E7" s="61" t="s">
        <v>287</v>
      </c>
      <c r="F7" s="61" t="s">
        <v>287</v>
      </c>
      <c r="G7" s="62" t="e">
        <f>VLOOKUP($A$3,'2021-2022'!$A$24:$P$114,7,0)</f>
        <v>#N/A</v>
      </c>
      <c r="H7" s="62" t="e">
        <f>VLOOKUP($A$3,'2021-2022'!$A$24:$P$114,8,0)</f>
        <v>#N/A</v>
      </c>
      <c r="I7" s="62" t="e">
        <f>VLOOKUP($A$3,'2021-2022'!$A$24:$P$114,9,0)</f>
        <v>#N/A</v>
      </c>
      <c r="J7" s="62" t="e">
        <f>VLOOKUP($A$3,'2021-2022'!$A$24:$P$114,10,0)</f>
        <v>#N/A</v>
      </c>
      <c r="K7" s="62" t="e">
        <f>VLOOKUP($A$3,'2021-2022'!$A$24:$P$114,11,0)</f>
        <v>#N/A</v>
      </c>
      <c r="L7" s="62" t="e">
        <f>VLOOKUP($A$3,'2021-2022'!$A$24:$P$114,12,0)</f>
        <v>#N/A</v>
      </c>
      <c r="M7" s="62" t="e">
        <f>VLOOKUP($A$3,'2021-2022'!$A$24:$P$114,13,0)</f>
        <v>#N/A</v>
      </c>
      <c r="N7" s="62" t="e">
        <f>VLOOKUP($A$3,'2021-2022'!$A$24:$P$114,14,0)</f>
        <v>#N/A</v>
      </c>
      <c r="O7" s="62" t="e">
        <f>VLOOKUP($A$3,'2021-2022'!$A$24:$P$114,15,0)</f>
        <v>#N/A</v>
      </c>
      <c r="P7" s="62" t="e">
        <f>VLOOKUP($A$3,'2020-2021 Data'!$A$24:$P$114,16,0)</f>
        <v>#N/A</v>
      </c>
      <c r="R7" s="65">
        <v>4</v>
      </c>
      <c r="S7" s="67" t="s">
        <v>547</v>
      </c>
    </row>
    <row r="8" spans="1:20" ht="31.5" thickBot="1">
      <c r="R8" s="65">
        <v>5</v>
      </c>
      <c r="S8" s="66" t="s">
        <v>554</v>
      </c>
      <c r="T8" s="63"/>
    </row>
    <row r="9" spans="1:20" ht="62.5" thickBot="1">
      <c r="A9" s="43" t="s">
        <v>544</v>
      </c>
      <c r="R9" s="65">
        <v>6</v>
      </c>
      <c r="S9" s="66" t="s">
        <v>548</v>
      </c>
    </row>
    <row r="10" spans="1:20" ht="46">
      <c r="A10" s="52" t="s">
        <v>6</v>
      </c>
      <c r="B10" s="52" t="s">
        <v>7</v>
      </c>
      <c r="C10" s="52" t="s">
        <v>7</v>
      </c>
      <c r="D10" s="53" t="s">
        <v>527</v>
      </c>
      <c r="E10" s="53" t="s">
        <v>280</v>
      </c>
      <c r="F10" s="53" t="s">
        <v>281</v>
      </c>
      <c r="G10" s="54" t="s">
        <v>535</v>
      </c>
      <c r="H10" s="54" t="s">
        <v>536</v>
      </c>
      <c r="I10" s="54" t="s">
        <v>537</v>
      </c>
      <c r="J10" s="54" t="s">
        <v>538</v>
      </c>
      <c r="K10" s="54" t="s">
        <v>539</v>
      </c>
      <c r="L10" s="54" t="s">
        <v>540</v>
      </c>
      <c r="M10" s="54" t="s">
        <v>541</v>
      </c>
      <c r="N10" s="54" t="s">
        <v>542</v>
      </c>
      <c r="O10" s="54" t="s">
        <v>543</v>
      </c>
      <c r="P10" s="57" t="s">
        <v>286</v>
      </c>
    </row>
    <row r="11" spans="1:20">
      <c r="A11" s="58" t="e">
        <f>A3</f>
        <v>#N/A</v>
      </c>
      <c r="B11" s="59" t="s">
        <v>43</v>
      </c>
      <c r="C11" s="58" t="s">
        <v>44</v>
      </c>
      <c r="D11" s="60"/>
      <c r="E11" s="61" t="s">
        <v>287</v>
      </c>
      <c r="F11" s="61" t="s">
        <v>287</v>
      </c>
      <c r="G11" s="62">
        <f t="shared" ref="G11" si="0">SUM(H11:O11)</f>
        <v>0</v>
      </c>
      <c r="H11" s="64"/>
      <c r="I11" s="64"/>
      <c r="J11" s="64"/>
      <c r="K11" s="64"/>
      <c r="L11" s="64"/>
      <c r="M11" s="64"/>
      <c r="N11" s="64"/>
      <c r="O11" s="64"/>
      <c r="P11" s="62">
        <f>G11-H11-I11</f>
        <v>0</v>
      </c>
    </row>
    <row r="13" spans="1:20">
      <c r="A13" s="43" t="s">
        <v>530</v>
      </c>
    </row>
    <row r="14" spans="1:20" ht="46">
      <c r="A14" s="52" t="s">
        <v>6</v>
      </c>
      <c r="B14" s="52" t="s">
        <v>7</v>
      </c>
      <c r="C14" s="52" t="s">
        <v>7</v>
      </c>
      <c r="D14" s="53" t="s">
        <v>527</v>
      </c>
      <c r="E14" s="53" t="s">
        <v>280</v>
      </c>
      <c r="F14" s="53" t="s">
        <v>281</v>
      </c>
      <c r="G14" s="54" t="s">
        <v>535</v>
      </c>
      <c r="H14" s="54" t="s">
        <v>536</v>
      </c>
      <c r="I14" s="54" t="s">
        <v>537</v>
      </c>
      <c r="J14" s="54" t="s">
        <v>538</v>
      </c>
      <c r="K14" s="54" t="s">
        <v>539</v>
      </c>
      <c r="L14" s="54" t="s">
        <v>540</v>
      </c>
      <c r="M14" s="54" t="s">
        <v>541</v>
      </c>
      <c r="N14" s="54" t="s">
        <v>542</v>
      </c>
      <c r="O14" s="54" t="s">
        <v>543</v>
      </c>
      <c r="P14" s="57" t="s">
        <v>286</v>
      </c>
    </row>
    <row r="15" spans="1:20">
      <c r="A15" s="58" t="s">
        <v>531</v>
      </c>
      <c r="B15" s="59" t="s">
        <v>43</v>
      </c>
      <c r="C15" s="58" t="s">
        <v>44</v>
      </c>
      <c r="D15" s="60"/>
      <c r="E15" s="61" t="s">
        <v>287</v>
      </c>
      <c r="F15" s="61" t="s">
        <v>287</v>
      </c>
      <c r="G15" s="62" t="e">
        <f t="shared" ref="G15:O15" si="1">G11-G7</f>
        <v>#N/A</v>
      </c>
      <c r="H15" s="62" t="e">
        <f t="shared" si="1"/>
        <v>#N/A</v>
      </c>
      <c r="I15" s="62" t="e">
        <f t="shared" si="1"/>
        <v>#N/A</v>
      </c>
      <c r="J15" s="62" t="e">
        <f t="shared" si="1"/>
        <v>#N/A</v>
      </c>
      <c r="K15" s="62" t="e">
        <f t="shared" si="1"/>
        <v>#N/A</v>
      </c>
      <c r="L15" s="62" t="e">
        <f t="shared" si="1"/>
        <v>#N/A</v>
      </c>
      <c r="M15" s="62" t="e">
        <f t="shared" si="1"/>
        <v>#N/A</v>
      </c>
      <c r="N15" s="62" t="e">
        <f t="shared" si="1"/>
        <v>#N/A</v>
      </c>
      <c r="O15" s="62" t="e">
        <f t="shared" si="1"/>
        <v>#N/A</v>
      </c>
      <c r="P15" s="62" t="e">
        <f>G15-H15-I15</f>
        <v>#N/A</v>
      </c>
    </row>
    <row r="17" spans="1:15">
      <c r="A17" s="43" t="s">
        <v>550</v>
      </c>
    </row>
    <row r="18" spans="1:15" ht="24" customHeight="1">
      <c r="A18" s="74" t="s">
        <v>551</v>
      </c>
      <c r="D18" s="81" t="s">
        <v>550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3"/>
    </row>
    <row r="19" spans="1:15">
      <c r="A19" s="68" t="s">
        <v>552</v>
      </c>
      <c r="B19" s="68"/>
      <c r="C19" s="6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spans="1:15">
      <c r="A20" s="69" t="s">
        <v>26</v>
      </c>
      <c r="B20" s="68"/>
      <c r="C20" s="68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>
      <c r="A21" s="69" t="s">
        <v>27</v>
      </c>
      <c r="B21" s="68"/>
      <c r="C21" s="68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>
      <c r="A22" s="69" t="s">
        <v>553</v>
      </c>
      <c r="B22" s="68"/>
      <c r="C22" s="68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pans="1:15">
      <c r="A23" s="69" t="s">
        <v>14</v>
      </c>
      <c r="B23" s="68"/>
      <c r="C23" s="68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pans="1:15">
      <c r="A24" s="69" t="s">
        <v>15</v>
      </c>
      <c r="B24" s="68"/>
      <c r="C24" s="68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spans="1:15">
      <c r="A25" s="69" t="s">
        <v>16</v>
      </c>
      <c r="B25" s="68"/>
      <c r="C25" s="68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spans="1:15">
      <c r="A26" s="69" t="s">
        <v>17</v>
      </c>
      <c r="B26" s="68"/>
      <c r="C26" s="68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</sheetData>
  <sheetProtection algorithmName="SHA-512" hashValue="7TThJNRCCcbVVb1vJMRhtZgQqkxOuWCsHXIXc7XjcOboPIlWruUZxLEQvDjkrmrUarP3CwiDAVBgs9KjKua+WQ==" saltValue="3ktcq8Qc+ZXsjEgVcTaKtw==" spinCount="100000" sheet="1" objects="1" scenarios="1"/>
  <protectedRanges>
    <protectedRange sqref="D19:O26" name="Range4"/>
    <protectedRange sqref="A3" name="Range2"/>
    <protectedRange sqref="H11:O11" name="Range1"/>
    <protectedRange sqref="D2" name="Range3"/>
  </protectedRanges>
  <mergeCells count="9">
    <mergeCell ref="D24:O24"/>
    <mergeCell ref="D25:O25"/>
    <mergeCell ref="D26:O26"/>
    <mergeCell ref="D18:O18"/>
    <mergeCell ref="D19:O19"/>
    <mergeCell ref="D20:O20"/>
    <mergeCell ref="D21:O21"/>
    <mergeCell ref="D22:O22"/>
    <mergeCell ref="D23:O23"/>
  </mergeCells>
  <conditionalFormatting sqref="C7">
    <cfRule type="duplicateValues" dxfId="2" priority="3"/>
  </conditionalFormatting>
  <conditionalFormatting sqref="C11">
    <cfRule type="duplicateValues" dxfId="1" priority="2"/>
  </conditionalFormatting>
  <conditionalFormatting sqref="C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6A6AAA-F904-47B7-9CEB-C4E6FED590A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5FD530C-A5EB-47ED-AE4B-2778F9F4C2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A517B-191B-4C46-B359-B7539E8F94A4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51A515E-6875-450C-A9A6-D3ED3F0B8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School payroll</vt:lpstr>
      <vt:lpstr>2019-2020 Data</vt:lpstr>
      <vt:lpstr>2020-2021 Data</vt:lpstr>
      <vt:lpstr>2021-2022</vt:lpstr>
      <vt:lpstr>Passwords</vt:lpstr>
      <vt:lpstr>Template for Schools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Onifade, Linda</dc:creator>
  <cp:keywords/>
  <dc:description/>
  <cp:lastModifiedBy>Kayleigh Day</cp:lastModifiedBy>
  <cp:revision/>
  <dcterms:created xsi:type="dcterms:W3CDTF">2021-01-07T15:34:15Z</dcterms:created>
  <dcterms:modified xsi:type="dcterms:W3CDTF">2023-02-27T14:42:35Z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4400</vt:r8>
  </property>
</Properties>
</file>