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mkcouncil-my.sharepoint.com/personal/kayleigh_day_milton-keynes_gov_uk/Documents/LMS Webiste/Budget Setting 22-23/"/>
    </mc:Choice>
  </mc:AlternateContent>
  <xr:revisionPtr revIDLastSave="0" documentId="8_{9F9DBD72-CEF2-4949-B878-169B7A4BC35F}" xr6:coauthVersionLast="47" xr6:coauthVersionMax="47" xr10:uidLastSave="{00000000-0000-0000-0000-000000000000}"/>
  <workbookProtection workbookAlgorithmName="SHA-512" workbookHashValue="uHTvstIsTMVx3N9TEWQZAT4HPG8GeQAZc68tnTPXDCyyLPKHcjYSb1ipuYx8Sk4cQO1g4zeuA+Wf4RxW+aBqxQ==" workbookSaltValue="DWQvwP/RdsN4eqUaIDRfTw==" workbookSpinCount="100000" lockStructure="1"/>
  <bookViews>
    <workbookView xWindow="-110" yWindow="-110" windowWidth="19420" windowHeight="10420" tabRatio="661" firstSheet="4" activeTab="6" xr2:uid="{00000000-000D-0000-FFFF-FFFF00000000}"/>
  </bookViews>
  <sheets>
    <sheet name="Budget Data by month" sheetId="33" state="hidden" r:id="rId1"/>
    <sheet name="Web Based Remittances" sheetId="32" state="hidden" r:id="rId2"/>
    <sheet name="Data" sheetId="11" state="hidden" r:id="rId3"/>
    <sheet name="Dedels" sheetId="29" state="hidden" r:id="rId4"/>
    <sheet name="INFORMATION" sheetId="12" r:id="rId5"/>
    <sheet name="Budget Completion Guidance" sheetId="5" r:id="rId6"/>
    <sheet name="Original Budget" sheetId="21" r:id="rId7"/>
    <sheet name="Original Budget Workings" sheetId="22" r:id="rId8"/>
    <sheet name="De-Delegated Budgets 23-24" sheetId="30" r:id="rId9"/>
    <sheet name="Revised Budget" sheetId="27" r:id="rId10"/>
    <sheet name="Revised Budget Workings" sheetId="23" r:id="rId11"/>
    <sheet name="Variance Analysis" sheetId="15" r:id="rId12"/>
    <sheet name="Forecast Template" sheetId="28" r:id="rId13"/>
  </sheets>
  <definedNames>
    <definedName name="_xlnm._FilterDatabase" localSheetId="0" hidden="1">'Budget Data by month'!$A$1:$R$3402</definedName>
    <definedName name="_xlnm._FilterDatabase" localSheetId="2" hidden="1">Data!$B$2:$D$72</definedName>
    <definedName name="_xlnm.Print_Area" localSheetId="8">'De-Delegated Budgets 23-24'!$A$3:$F$30</definedName>
    <definedName name="_xlnm.Print_Area" localSheetId="12">'Forecast Template'!$A$1:$V$108</definedName>
    <definedName name="_xlnm.Print_Area" localSheetId="6">'Original Budget'!$A$1:$R$119</definedName>
    <definedName name="_xlnm.Print_Area" localSheetId="9">'Revised Budget'!$A$1:$R$119</definedName>
    <definedName name="_xlnm.Print_Area" localSheetId="11">'Variance Analysis'!$A$1:$G$109</definedName>
    <definedName name="_xlnm.Print_Titles" localSheetId="6">'Original Budget'!$1:$7</definedName>
    <definedName name="_xlnm.Print_Titles" localSheetId="9">'Revised Budget'!$1:$7</definedName>
    <definedName name="_xlnm.Recorder" localSheetId="3">#REF!</definedName>
  </definedNames>
  <calcPr calcId="191028" iterateCount="0" iterateDelta="0" concurrentCalc="0"/>
  <customWorkbookViews>
    <customWorkbookView name="Esther Doyle - Personal View" guid="{3B8BEA06-F9A1-45B5-B1F5-F8EBF54A7F60}" mergeInterval="0" personalView="1" maximized="1" windowWidth="1020" windowHeight="596" tabRatio="740" activeSheetId="4"/>
    <customWorkbookView name="Rupert Sligh - Personal View" guid="{BD84A7B8-58D8-4E21-B5F5-131820A92948}" mergeInterval="0" personalView="1" maximized="1" windowWidth="1020" windowHeight="543" tabRatio="740" activeSheetId="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1" l="1"/>
  <c r="D2" i="27"/>
  <c r="D4" i="21"/>
  <c r="H73" i="28"/>
  <c r="J59" i="28"/>
  <c r="J83" i="29"/>
  <c r="J82" i="29"/>
  <c r="J81" i="29"/>
  <c r="J80" i="29"/>
  <c r="J79" i="29"/>
  <c r="J78" i="29"/>
  <c r="J77" i="29"/>
  <c r="J67" i="29"/>
  <c r="I6" i="29"/>
  <c r="H6" i="29"/>
  <c r="G72" i="11"/>
  <c r="E72" i="11"/>
  <c r="I72" i="11"/>
  <c r="F72" i="11"/>
  <c r="H72" i="11"/>
  <c r="I69" i="29"/>
  <c r="I85" i="29"/>
  <c r="H69" i="29"/>
  <c r="H85" i="29"/>
  <c r="G69" i="29"/>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54" i="29"/>
  <c r="J55" i="29"/>
  <c r="J56" i="29"/>
  <c r="J57" i="29"/>
  <c r="J58" i="29"/>
  <c r="J59" i="29"/>
  <c r="J60" i="29"/>
  <c r="J61" i="29"/>
  <c r="J62" i="29"/>
  <c r="J63" i="29"/>
  <c r="J64" i="29"/>
  <c r="J65" i="29"/>
  <c r="J66" i="29"/>
  <c r="J69" i="29"/>
  <c r="J85" i="29"/>
  <c r="J6" i="29"/>
  <c r="D99" i="15"/>
  <c r="E99" i="15"/>
  <c r="E50" i="15"/>
  <c r="E34" i="15"/>
  <c r="E29" i="15"/>
  <c r="F99" i="15"/>
  <c r="D3" i="27"/>
  <c r="U4" i="27"/>
  <c r="D13" i="15"/>
  <c r="D63" i="15"/>
  <c r="D55" i="15"/>
  <c r="D47" i="15"/>
  <c r="D39" i="15"/>
  <c r="D35" i="15"/>
  <c r="D25" i="15"/>
  <c r="D17" i="15"/>
  <c r="D58" i="15"/>
  <c r="D54" i="15"/>
  <c r="D50" i="15"/>
  <c r="F50" i="15"/>
  <c r="D46" i="15"/>
  <c r="D42" i="15"/>
  <c r="D38" i="15"/>
  <c r="D34" i="15"/>
  <c r="F34" i="15"/>
  <c r="D24" i="15"/>
  <c r="D20" i="15"/>
  <c r="H16" i="28"/>
  <c r="D16" i="15"/>
  <c r="D12" i="15"/>
  <c r="D79" i="15"/>
  <c r="D82" i="15"/>
  <c r="D81" i="15"/>
  <c r="D80" i="15"/>
  <c r="D66" i="15"/>
  <c r="D61" i="15"/>
  <c r="D57" i="15"/>
  <c r="D53" i="15"/>
  <c r="D49" i="15"/>
  <c r="D45" i="15"/>
  <c r="D41" i="15"/>
  <c r="D37" i="15"/>
  <c r="D29" i="15"/>
  <c r="F29" i="15"/>
  <c r="D23" i="15"/>
  <c r="D19" i="15"/>
  <c r="D15" i="15"/>
  <c r="D11" i="15"/>
  <c r="D73" i="15"/>
  <c r="D59" i="15"/>
  <c r="D51" i="15"/>
  <c r="D43" i="15"/>
  <c r="D21" i="15"/>
  <c r="D9" i="15"/>
  <c r="D65" i="15"/>
  <c r="D60" i="15"/>
  <c r="D56" i="15"/>
  <c r="D52" i="15"/>
  <c r="D48" i="15"/>
  <c r="D44" i="15"/>
  <c r="D40" i="15"/>
  <c r="D36" i="15"/>
  <c r="D26" i="15"/>
  <c r="D22" i="15"/>
  <c r="D18" i="15"/>
  <c r="D14" i="15"/>
  <c r="D10" i="15"/>
  <c r="D4" i="27"/>
  <c r="D62" i="15"/>
  <c r="X4" i="21"/>
  <c r="D72" i="15"/>
  <c r="D28" i="15"/>
  <c r="D31" i="15"/>
  <c r="D68" i="15"/>
  <c r="B7" i="30"/>
  <c r="E16" i="30"/>
  <c r="A7" i="30"/>
  <c r="E17" i="30"/>
  <c r="E25" i="30"/>
  <c r="E24" i="30"/>
  <c r="E26" i="30"/>
  <c r="E19" i="30"/>
  <c r="E28" i="30"/>
  <c r="E29" i="30"/>
  <c r="E31" i="30"/>
  <c r="E5" i="28"/>
  <c r="F9" i="28"/>
  <c r="D4" i="28"/>
  <c r="E82" i="15"/>
  <c r="F82" i="15"/>
  <c r="E81" i="15"/>
  <c r="F81" i="15"/>
  <c r="E80" i="15"/>
  <c r="F80" i="15"/>
  <c r="E79" i="15"/>
  <c r="F79" i="15"/>
  <c r="E73" i="15"/>
  <c r="F73" i="15"/>
  <c r="E72" i="15"/>
  <c r="F72" i="15"/>
  <c r="E66" i="15"/>
  <c r="F66" i="15"/>
  <c r="E65" i="15"/>
  <c r="F65" i="15"/>
  <c r="E63" i="15"/>
  <c r="F63" i="15"/>
  <c r="E62" i="15"/>
  <c r="F62" i="15"/>
  <c r="E61" i="15"/>
  <c r="F61" i="15"/>
  <c r="E60" i="15"/>
  <c r="F60" i="15"/>
  <c r="E59" i="15"/>
  <c r="F59" i="15"/>
  <c r="E58" i="15"/>
  <c r="F58" i="15"/>
  <c r="E57" i="15"/>
  <c r="F57" i="15"/>
  <c r="E56" i="15"/>
  <c r="F56" i="15"/>
  <c r="E55" i="15"/>
  <c r="F55" i="15"/>
  <c r="E54" i="15"/>
  <c r="F54" i="15"/>
  <c r="E53" i="15"/>
  <c r="F53" i="15"/>
  <c r="E52" i="15"/>
  <c r="F52" i="15"/>
  <c r="E51" i="15"/>
  <c r="F51" i="15"/>
  <c r="E49" i="15"/>
  <c r="F49" i="15"/>
  <c r="E48" i="15"/>
  <c r="F48" i="15"/>
  <c r="E47" i="15"/>
  <c r="F47" i="15"/>
  <c r="E46" i="15"/>
  <c r="F46" i="15"/>
  <c r="E45" i="15"/>
  <c r="F45" i="15"/>
  <c r="E44" i="15"/>
  <c r="F44" i="15"/>
  <c r="E43" i="15"/>
  <c r="F43" i="15"/>
  <c r="E42" i="15"/>
  <c r="F42" i="15"/>
  <c r="E41" i="15"/>
  <c r="F41" i="15"/>
  <c r="E40" i="15"/>
  <c r="F40" i="15"/>
  <c r="E39" i="15"/>
  <c r="F39" i="15"/>
  <c r="E38" i="15"/>
  <c r="F38" i="15"/>
  <c r="E37" i="15"/>
  <c r="F37" i="15"/>
  <c r="E36" i="15"/>
  <c r="F36" i="15"/>
  <c r="E35" i="15"/>
  <c r="F35" i="15"/>
  <c r="E28" i="15"/>
  <c r="F28" i="15"/>
  <c r="E26" i="15"/>
  <c r="F26" i="15"/>
  <c r="E25" i="15"/>
  <c r="F25" i="15"/>
  <c r="E24" i="15"/>
  <c r="F24" i="15"/>
  <c r="E23" i="15"/>
  <c r="F23" i="15"/>
  <c r="R23" i="21"/>
  <c r="R24" i="21"/>
  <c r="R25" i="21"/>
  <c r="R23" i="27"/>
  <c r="R24" i="27"/>
  <c r="R25" i="27"/>
  <c r="E22" i="15"/>
  <c r="F22" i="15"/>
  <c r="E21" i="15"/>
  <c r="F21" i="15"/>
  <c r="E20" i="15"/>
  <c r="F20" i="15"/>
  <c r="E19" i="15"/>
  <c r="F19" i="15"/>
  <c r="E18" i="15"/>
  <c r="F18" i="15"/>
  <c r="E17" i="15"/>
  <c r="F17" i="15"/>
  <c r="E16" i="15"/>
  <c r="F16" i="15"/>
  <c r="E15" i="15"/>
  <c r="F15" i="15"/>
  <c r="E14" i="15"/>
  <c r="F14" i="15"/>
  <c r="E13" i="15"/>
  <c r="F13" i="15"/>
  <c r="E12" i="15"/>
  <c r="F12" i="15"/>
  <c r="E11" i="15"/>
  <c r="F11" i="15"/>
  <c r="E10" i="15"/>
  <c r="F10" i="15"/>
  <c r="E9" i="15"/>
  <c r="F9" i="15"/>
  <c r="Q84" i="27"/>
  <c r="P84" i="27"/>
  <c r="O84" i="27"/>
  <c r="N84" i="27"/>
  <c r="M84" i="27"/>
  <c r="L84" i="27"/>
  <c r="K84" i="27"/>
  <c r="J84" i="27"/>
  <c r="I84" i="27"/>
  <c r="H84" i="27"/>
  <c r="G84" i="27"/>
  <c r="F84" i="27"/>
  <c r="E84" i="27"/>
  <c r="R82" i="27"/>
  <c r="R81" i="27"/>
  <c r="R80" i="27"/>
  <c r="R79" i="27"/>
  <c r="Q76" i="27"/>
  <c r="P76" i="27"/>
  <c r="O76" i="27"/>
  <c r="N76" i="27"/>
  <c r="M76" i="27"/>
  <c r="L76" i="27"/>
  <c r="K76" i="27"/>
  <c r="J76" i="27"/>
  <c r="I76" i="27"/>
  <c r="H76" i="27"/>
  <c r="G76" i="27"/>
  <c r="F76" i="27"/>
  <c r="E74" i="27"/>
  <c r="R73" i="27"/>
  <c r="R72" i="27"/>
  <c r="Q68" i="27"/>
  <c r="P68" i="27"/>
  <c r="O68" i="27"/>
  <c r="N68" i="27"/>
  <c r="M68" i="27"/>
  <c r="L68" i="27"/>
  <c r="K68" i="27"/>
  <c r="J68" i="27"/>
  <c r="I68" i="27"/>
  <c r="H68" i="27"/>
  <c r="G68" i="27"/>
  <c r="F68" i="27"/>
  <c r="E68" i="27"/>
  <c r="R66" i="27"/>
  <c r="R65" i="27"/>
  <c r="R63" i="27"/>
  <c r="R62" i="27"/>
  <c r="R61" i="27"/>
  <c r="R60" i="27"/>
  <c r="R59" i="27"/>
  <c r="R58" i="27"/>
  <c r="R57" i="27"/>
  <c r="R56" i="27"/>
  <c r="R55" i="27"/>
  <c r="R54" i="27"/>
  <c r="R53" i="27"/>
  <c r="R52" i="27"/>
  <c r="R51" i="27"/>
  <c r="R50" i="27"/>
  <c r="R49" i="27"/>
  <c r="R48" i="27"/>
  <c r="R47" i="27"/>
  <c r="R46" i="27"/>
  <c r="R45" i="27"/>
  <c r="R44" i="27"/>
  <c r="R43" i="27"/>
  <c r="R42" i="27"/>
  <c r="R41" i="27"/>
  <c r="R40" i="27"/>
  <c r="R39" i="27"/>
  <c r="R38" i="27"/>
  <c r="R37" i="27"/>
  <c r="R36" i="27"/>
  <c r="R35" i="27"/>
  <c r="R34" i="27"/>
  <c r="Q31" i="27"/>
  <c r="P31" i="27"/>
  <c r="O31" i="27"/>
  <c r="N31" i="27"/>
  <c r="M31" i="27"/>
  <c r="L31" i="27"/>
  <c r="K31" i="27"/>
  <c r="J31" i="27"/>
  <c r="I31" i="27"/>
  <c r="H31" i="27"/>
  <c r="G31" i="27"/>
  <c r="F31" i="27"/>
  <c r="E31" i="27"/>
  <c r="R29" i="27"/>
  <c r="R28" i="27"/>
  <c r="R26" i="27"/>
  <c r="R22" i="27"/>
  <c r="R21" i="27"/>
  <c r="R20" i="27"/>
  <c r="R19" i="27"/>
  <c r="R18" i="27"/>
  <c r="R17" i="27"/>
  <c r="R16" i="27"/>
  <c r="R15" i="27"/>
  <c r="R14" i="27"/>
  <c r="R13" i="27"/>
  <c r="R12" i="27"/>
  <c r="R11" i="27"/>
  <c r="R10" i="27"/>
  <c r="R9" i="27"/>
  <c r="Q82" i="28"/>
  <c r="M82" i="28"/>
  <c r="I82" i="28"/>
  <c r="Q81" i="28"/>
  <c r="M81" i="28"/>
  <c r="I81" i="28"/>
  <c r="Q80" i="28"/>
  <c r="M80" i="28"/>
  <c r="I80" i="28"/>
  <c r="Q79" i="28"/>
  <c r="M79" i="28"/>
  <c r="I79" i="28"/>
  <c r="Q74" i="28"/>
  <c r="M74" i="28"/>
  <c r="I74" i="28"/>
  <c r="Q73" i="28"/>
  <c r="M73" i="28"/>
  <c r="I73" i="28"/>
  <c r="Q72" i="28"/>
  <c r="M72" i="28"/>
  <c r="I72" i="28"/>
  <c r="Q66" i="28"/>
  <c r="M66" i="28"/>
  <c r="I66" i="28"/>
  <c r="Q65" i="28"/>
  <c r="M65" i="28"/>
  <c r="I65" i="28"/>
  <c r="Q63" i="28"/>
  <c r="M63" i="28"/>
  <c r="I63" i="28"/>
  <c r="Q62" i="28"/>
  <c r="M62" i="28"/>
  <c r="I62" i="28"/>
  <c r="Q61" i="28"/>
  <c r="M61" i="28"/>
  <c r="I61" i="28"/>
  <c r="Q60" i="28"/>
  <c r="M60" i="28"/>
  <c r="I60" i="28"/>
  <c r="Q59" i="28"/>
  <c r="M59" i="28"/>
  <c r="I59" i="28"/>
  <c r="Q58" i="28"/>
  <c r="M58" i="28"/>
  <c r="I58" i="28"/>
  <c r="Q57" i="28"/>
  <c r="M57" i="28"/>
  <c r="I57" i="28"/>
  <c r="Q56" i="28"/>
  <c r="M56" i="28"/>
  <c r="I56" i="28"/>
  <c r="Q55" i="28"/>
  <c r="M55" i="28"/>
  <c r="I55" i="28"/>
  <c r="Q54" i="28"/>
  <c r="M54" i="28"/>
  <c r="I54" i="28"/>
  <c r="Q53" i="28"/>
  <c r="M53" i="28"/>
  <c r="I53" i="28"/>
  <c r="Q52" i="28"/>
  <c r="M52" i="28"/>
  <c r="I52" i="28"/>
  <c r="Q51" i="28"/>
  <c r="M51" i="28"/>
  <c r="I51" i="28"/>
  <c r="Q50" i="28"/>
  <c r="M50" i="28"/>
  <c r="I50" i="28"/>
  <c r="Q49" i="28"/>
  <c r="M49" i="28"/>
  <c r="I49" i="28"/>
  <c r="Q48" i="28"/>
  <c r="M48" i="28"/>
  <c r="I48" i="28"/>
  <c r="Q47" i="28"/>
  <c r="M47" i="28"/>
  <c r="I47" i="28"/>
  <c r="Q46" i="28"/>
  <c r="M46" i="28"/>
  <c r="I46" i="28"/>
  <c r="Q45" i="28"/>
  <c r="M45" i="28"/>
  <c r="I45" i="28"/>
  <c r="Q44" i="28"/>
  <c r="P82" i="28"/>
  <c r="L82" i="28"/>
  <c r="H82" i="28"/>
  <c r="P81" i="28"/>
  <c r="L81" i="28"/>
  <c r="H81" i="28"/>
  <c r="P80" i="28"/>
  <c r="L80" i="28"/>
  <c r="H80" i="28"/>
  <c r="P79" i="28"/>
  <c r="L79" i="28"/>
  <c r="H79" i="28"/>
  <c r="P74" i="28"/>
  <c r="L74" i="28"/>
  <c r="H74" i="28"/>
  <c r="P73" i="28"/>
  <c r="L73" i="28"/>
  <c r="P72" i="28"/>
  <c r="L72" i="28"/>
  <c r="H72" i="28"/>
  <c r="P66" i="28"/>
  <c r="L66" i="28"/>
  <c r="H66" i="28"/>
  <c r="P65" i="28"/>
  <c r="L65" i="28"/>
  <c r="H65" i="28"/>
  <c r="P63" i="28"/>
  <c r="L63" i="28"/>
  <c r="H63" i="28"/>
  <c r="P62" i="28"/>
  <c r="L62" i="28"/>
  <c r="H62" i="28"/>
  <c r="P61" i="28"/>
  <c r="L61" i="28"/>
  <c r="H61" i="28"/>
  <c r="P60" i="28"/>
  <c r="L60" i="28"/>
  <c r="H60" i="28"/>
  <c r="P59" i="28"/>
  <c r="L59" i="28"/>
  <c r="H59" i="28"/>
  <c r="P58" i="28"/>
  <c r="L58" i="28"/>
  <c r="H58" i="28"/>
  <c r="P57" i="28"/>
  <c r="L57" i="28"/>
  <c r="H57" i="28"/>
  <c r="P56" i="28"/>
  <c r="L56" i="28"/>
  <c r="H56" i="28"/>
  <c r="O82" i="28"/>
  <c r="K82" i="28"/>
  <c r="G82" i="28"/>
  <c r="O81" i="28"/>
  <c r="K81" i="28"/>
  <c r="G81" i="28"/>
  <c r="O80" i="28"/>
  <c r="K80" i="28"/>
  <c r="G80" i="28"/>
  <c r="O79" i="28"/>
  <c r="K79" i="28"/>
  <c r="G79" i="28"/>
  <c r="O74" i="28"/>
  <c r="K74" i="28"/>
  <c r="G74" i="28"/>
  <c r="O73" i="28"/>
  <c r="K73" i="28"/>
  <c r="G73" i="28"/>
  <c r="O72" i="28"/>
  <c r="K72" i="28"/>
  <c r="G72" i="28"/>
  <c r="O66" i="28"/>
  <c r="K66" i="28"/>
  <c r="G66" i="28"/>
  <c r="O65" i="28"/>
  <c r="K65" i="28"/>
  <c r="G65" i="28"/>
  <c r="O63" i="28"/>
  <c r="K63" i="28"/>
  <c r="G63" i="28"/>
  <c r="O62" i="28"/>
  <c r="K62" i="28"/>
  <c r="G62" i="28"/>
  <c r="O61" i="28"/>
  <c r="K61" i="28"/>
  <c r="G61" i="28"/>
  <c r="O60" i="28"/>
  <c r="K60" i="28"/>
  <c r="G60" i="28"/>
  <c r="O59" i="28"/>
  <c r="K59" i="28"/>
  <c r="G59" i="28"/>
  <c r="O58" i="28"/>
  <c r="K58" i="28"/>
  <c r="G58" i="28"/>
  <c r="O57" i="28"/>
  <c r="K57" i="28"/>
  <c r="G57" i="28"/>
  <c r="O56" i="28"/>
  <c r="K56" i="28"/>
  <c r="G56" i="28"/>
  <c r="O55" i="28"/>
  <c r="K55" i="28"/>
  <c r="G55" i="28"/>
  <c r="O54" i="28"/>
  <c r="K54" i="28"/>
  <c r="G54" i="28"/>
  <c r="O53" i="28"/>
  <c r="K53" i="28"/>
  <c r="G53" i="28"/>
  <c r="O52" i="28"/>
  <c r="K52" i="28"/>
  <c r="G52" i="28"/>
  <c r="O51" i="28"/>
  <c r="K51" i="28"/>
  <c r="G51" i="28"/>
  <c r="O50" i="28"/>
  <c r="K50" i="28"/>
  <c r="G50" i="28"/>
  <c r="O49" i="28"/>
  <c r="K49" i="28"/>
  <c r="G49" i="28"/>
  <c r="O48" i="28"/>
  <c r="K48" i="28"/>
  <c r="G48" i="28"/>
  <c r="O47" i="28"/>
  <c r="K47" i="28"/>
  <c r="G47" i="28"/>
  <c r="O46" i="28"/>
  <c r="K46" i="28"/>
  <c r="G46" i="28"/>
  <c r="O45" i="28"/>
  <c r="K45" i="28"/>
  <c r="G45" i="28"/>
  <c r="O44" i="28"/>
  <c r="N82" i="28"/>
  <c r="J81" i="28"/>
  <c r="F80" i="28"/>
  <c r="N74" i="28"/>
  <c r="J73" i="28"/>
  <c r="F72" i="28"/>
  <c r="N65" i="28"/>
  <c r="J63" i="28"/>
  <c r="F62" i="28"/>
  <c r="N60" i="28"/>
  <c r="F58" i="28"/>
  <c r="N56" i="28"/>
  <c r="N55" i="28"/>
  <c r="F55" i="28"/>
  <c r="J54" i="28"/>
  <c r="N53" i="28"/>
  <c r="F53" i="28"/>
  <c r="J52" i="28"/>
  <c r="N51" i="28"/>
  <c r="F51" i="28"/>
  <c r="J50" i="28"/>
  <c r="N49" i="28"/>
  <c r="F49" i="28"/>
  <c r="J48" i="28"/>
  <c r="N47" i="28"/>
  <c r="F47" i="28"/>
  <c r="J46" i="28"/>
  <c r="N45" i="28"/>
  <c r="F45" i="28"/>
  <c r="L44" i="28"/>
  <c r="H44" i="28"/>
  <c r="P43" i="28"/>
  <c r="L43" i="28"/>
  <c r="H43" i="28"/>
  <c r="P42" i="28"/>
  <c r="L42" i="28"/>
  <c r="H42" i="28"/>
  <c r="P41" i="28"/>
  <c r="L41" i="28"/>
  <c r="H41" i="28"/>
  <c r="P40" i="28"/>
  <c r="L40" i="28"/>
  <c r="H40" i="28"/>
  <c r="P39" i="28"/>
  <c r="L39" i="28"/>
  <c r="H39" i="28"/>
  <c r="P38" i="28"/>
  <c r="L38" i="28"/>
  <c r="H38" i="28"/>
  <c r="P37" i="28"/>
  <c r="L37" i="28"/>
  <c r="H37" i="28"/>
  <c r="P36" i="28"/>
  <c r="L36" i="28"/>
  <c r="H36" i="28"/>
  <c r="P35" i="28"/>
  <c r="L35" i="28"/>
  <c r="H35" i="28"/>
  <c r="P34" i="28"/>
  <c r="L34" i="28"/>
  <c r="H34" i="28"/>
  <c r="G29" i="28"/>
  <c r="K29" i="28"/>
  <c r="O29" i="28"/>
  <c r="P28" i="28"/>
  <c r="L28" i="28"/>
  <c r="H28" i="28"/>
  <c r="G10" i="28"/>
  <c r="K10" i="28"/>
  <c r="O10" i="28"/>
  <c r="G11" i="28"/>
  <c r="K11" i="28"/>
  <c r="O11" i="28"/>
  <c r="G12" i="28"/>
  <c r="K12" i="28"/>
  <c r="O12" i="28"/>
  <c r="G13" i="28"/>
  <c r="K13" i="28"/>
  <c r="O13" i="28"/>
  <c r="G14" i="28"/>
  <c r="K14" i="28"/>
  <c r="O14" i="28"/>
  <c r="G15" i="28"/>
  <c r="K15" i="28"/>
  <c r="O15" i="28"/>
  <c r="J82" i="28"/>
  <c r="F82" i="28"/>
  <c r="N80" i="28"/>
  <c r="J79" i="28"/>
  <c r="F74" i="28"/>
  <c r="N72" i="28"/>
  <c r="J66" i="28"/>
  <c r="F65" i="28"/>
  <c r="N62" i="28"/>
  <c r="J61" i="28"/>
  <c r="F60" i="28"/>
  <c r="N58" i="28"/>
  <c r="J57" i="28"/>
  <c r="F56" i="28"/>
  <c r="J55" i="28"/>
  <c r="N54" i="28"/>
  <c r="F54" i="28"/>
  <c r="J53" i="28"/>
  <c r="N52" i="28"/>
  <c r="F52" i="28"/>
  <c r="J51" i="28"/>
  <c r="N50" i="28"/>
  <c r="F50" i="28"/>
  <c r="J49" i="28"/>
  <c r="N48" i="28"/>
  <c r="F48" i="28"/>
  <c r="J47" i="28"/>
  <c r="N46" i="28"/>
  <c r="F46" i="28"/>
  <c r="J45" i="28"/>
  <c r="N44" i="28"/>
  <c r="J44" i="28"/>
  <c r="F44" i="28"/>
  <c r="N43" i="28"/>
  <c r="J43" i="28"/>
  <c r="F43" i="28"/>
  <c r="N42" i="28"/>
  <c r="J42" i="28"/>
  <c r="F42" i="28"/>
  <c r="N41" i="28"/>
  <c r="J41" i="28"/>
  <c r="F41" i="28"/>
  <c r="N40" i="28"/>
  <c r="J40" i="28"/>
  <c r="F40" i="28"/>
  <c r="N39" i="28"/>
  <c r="J39" i="28"/>
  <c r="F39" i="28"/>
  <c r="N38" i="28"/>
  <c r="J38" i="28"/>
  <c r="F38" i="28"/>
  <c r="N37" i="28"/>
  <c r="J37" i="28"/>
  <c r="F37" i="28"/>
  <c r="N36" i="28"/>
  <c r="J36" i="28"/>
  <c r="F36" i="28"/>
  <c r="N35" i="28"/>
  <c r="J35" i="28"/>
  <c r="F35" i="28"/>
  <c r="N34" i="28"/>
  <c r="J34" i="28"/>
  <c r="F34" i="28"/>
  <c r="I29" i="28"/>
  <c r="M29" i="28"/>
  <c r="Q29" i="28"/>
  <c r="N28" i="28"/>
  <c r="J28" i="28"/>
  <c r="F28" i="28"/>
  <c r="I10" i="28"/>
  <c r="M10" i="28"/>
  <c r="Q10" i="28"/>
  <c r="I11" i="28"/>
  <c r="M11" i="28"/>
  <c r="Q11" i="28"/>
  <c r="I12" i="28"/>
  <c r="M12" i="28"/>
  <c r="Q12" i="28"/>
  <c r="I13" i="28"/>
  <c r="M13" i="28"/>
  <c r="Q13" i="28"/>
  <c r="I14" i="28"/>
  <c r="M14" i="28"/>
  <c r="Q14" i="28"/>
  <c r="I15" i="28"/>
  <c r="M15" i="28"/>
  <c r="N81" i="28"/>
  <c r="J72" i="28"/>
  <c r="N63" i="28"/>
  <c r="F61" i="28"/>
  <c r="J58" i="28"/>
  <c r="P55" i="28"/>
  <c r="L54" i="28"/>
  <c r="H53" i="28"/>
  <c r="P51" i="28"/>
  <c r="L50" i="28"/>
  <c r="H49" i="28"/>
  <c r="P47" i="28"/>
  <c r="L46" i="28"/>
  <c r="H45" i="28"/>
  <c r="I44" i="28"/>
  <c r="M43" i="28"/>
  <c r="Q42" i="28"/>
  <c r="I42" i="28"/>
  <c r="M41" i="28"/>
  <c r="Q40" i="28"/>
  <c r="I40" i="28"/>
  <c r="M39" i="28"/>
  <c r="Q38" i="28"/>
  <c r="I38" i="28"/>
  <c r="M37" i="28"/>
  <c r="Q36" i="28"/>
  <c r="I36" i="28"/>
  <c r="M35" i="28"/>
  <c r="Q34" i="28"/>
  <c r="I34" i="28"/>
  <c r="J29" i="28"/>
  <c r="Q28" i="28"/>
  <c r="I28" i="28"/>
  <c r="J10" i="28"/>
  <c r="F11" i="28"/>
  <c r="N11" i="28"/>
  <c r="J12" i="28"/>
  <c r="F13" i="28"/>
  <c r="N13" i="28"/>
  <c r="J14" i="28"/>
  <c r="F15" i="28"/>
  <c r="N15" i="28"/>
  <c r="G16" i="28"/>
  <c r="K16" i="28"/>
  <c r="O16" i="28"/>
  <c r="G17" i="28"/>
  <c r="K17" i="28"/>
  <c r="O17" i="28"/>
  <c r="G18" i="28"/>
  <c r="K18" i="28"/>
  <c r="O18" i="28"/>
  <c r="G19" i="28"/>
  <c r="K19" i="28"/>
  <c r="O19" i="28"/>
  <c r="G20" i="28"/>
  <c r="K20" i="28"/>
  <c r="O20" i="28"/>
  <c r="G21" i="28"/>
  <c r="K21" i="28"/>
  <c r="O21" i="28"/>
  <c r="G22" i="28"/>
  <c r="K22" i="28"/>
  <c r="O22" i="28"/>
  <c r="G23" i="28"/>
  <c r="K23" i="28"/>
  <c r="O23" i="28"/>
  <c r="G24" i="28"/>
  <c r="K24" i="28"/>
  <c r="O24" i="28"/>
  <c r="G25" i="28"/>
  <c r="K25" i="28"/>
  <c r="O25" i="28"/>
  <c r="G26" i="28"/>
  <c r="K26" i="28"/>
  <c r="O26" i="28"/>
  <c r="G9" i="28"/>
  <c r="K9" i="28"/>
  <c r="O9" i="28"/>
  <c r="L10" i="28"/>
  <c r="P11" i="28"/>
  <c r="H13" i="28"/>
  <c r="L14" i="28"/>
  <c r="H15" i="28"/>
  <c r="L16" i="28"/>
  <c r="H17" i="28"/>
  <c r="L17" i="28"/>
  <c r="H18" i="28"/>
  <c r="L18" i="28"/>
  <c r="P18" i="28"/>
  <c r="H19" i="28"/>
  <c r="L19" i="28"/>
  <c r="H20" i="28"/>
  <c r="L20" i="28"/>
  <c r="P20" i="28"/>
  <c r="L21" i="28"/>
  <c r="P21" i="28"/>
  <c r="L22" i="28"/>
  <c r="H23" i="28"/>
  <c r="L23" i="28"/>
  <c r="H24" i="28"/>
  <c r="L24" i="28"/>
  <c r="H25" i="28"/>
  <c r="L25" i="28"/>
  <c r="P25" i="28"/>
  <c r="L26" i="28"/>
  <c r="P26" i="28"/>
  <c r="L9" i="28"/>
  <c r="P9" i="28"/>
  <c r="K28" i="28"/>
  <c r="P12" i="28"/>
  <c r="H14" i="28"/>
  <c r="P14" i="28"/>
  <c r="J16" i="28"/>
  <c r="F17" i="28"/>
  <c r="F18" i="28"/>
  <c r="N18" i="28"/>
  <c r="J19" i="28"/>
  <c r="J20" i="28"/>
  <c r="J21" i="28"/>
  <c r="J22" i="28"/>
  <c r="J23" i="28"/>
  <c r="F24" i="28"/>
  <c r="F25" i="28"/>
  <c r="N25" i="28"/>
  <c r="J26" i="28"/>
  <c r="Q9" i="28"/>
  <c r="F81" i="28"/>
  <c r="J74" i="28"/>
  <c r="N66" i="28"/>
  <c r="F63" i="28"/>
  <c r="J60" i="28"/>
  <c r="N57" i="28"/>
  <c r="L55" i="28"/>
  <c r="H54" i="28"/>
  <c r="P52" i="28"/>
  <c r="L51" i="28"/>
  <c r="H50" i="28"/>
  <c r="P48" i="28"/>
  <c r="L47" i="28"/>
  <c r="H46" i="28"/>
  <c r="P44" i="28"/>
  <c r="G44" i="28"/>
  <c r="K43" i="28"/>
  <c r="O42" i="28"/>
  <c r="G42" i="28"/>
  <c r="K41" i="28"/>
  <c r="O40" i="28"/>
  <c r="G40" i="28"/>
  <c r="K39" i="28"/>
  <c r="O38" i="28"/>
  <c r="G38" i="28"/>
  <c r="K37" i="28"/>
  <c r="O36" i="28"/>
  <c r="G36" i="28"/>
  <c r="K35" i="28"/>
  <c r="O34" i="28"/>
  <c r="G34" i="28"/>
  <c r="L29" i="28"/>
  <c r="O28" i="28"/>
  <c r="G28" i="28"/>
  <c r="H11" i="28"/>
  <c r="L12" i="28"/>
  <c r="P13" i="28"/>
  <c r="P15" i="28"/>
  <c r="P16" i="28"/>
  <c r="P17" i="28"/>
  <c r="P19" i="28"/>
  <c r="H21" i="28"/>
  <c r="H22" i="28"/>
  <c r="P22" i="28"/>
  <c r="P23" i="28"/>
  <c r="P24" i="28"/>
  <c r="H26" i="28"/>
  <c r="H9" i="28"/>
  <c r="P10" i="28"/>
  <c r="F16" i="28"/>
  <c r="N17" i="28"/>
  <c r="N19" i="28"/>
  <c r="F21" i="28"/>
  <c r="N22" i="28"/>
  <c r="N24" i="28"/>
  <c r="J9" i="28"/>
  <c r="J80" i="28"/>
  <c r="N73" i="28"/>
  <c r="F66" i="28"/>
  <c r="J62" i="28"/>
  <c r="N59" i="28"/>
  <c r="F57" i="28"/>
  <c r="H55" i="28"/>
  <c r="P53" i="28"/>
  <c r="L52" i="28"/>
  <c r="H51" i="28"/>
  <c r="P49" i="28"/>
  <c r="L48" i="28"/>
  <c r="H47" i="28"/>
  <c r="P45" i="28"/>
  <c r="M44" i="28"/>
  <c r="Q43" i="28"/>
  <c r="I43" i="28"/>
  <c r="M42" i="28"/>
  <c r="Q41" i="28"/>
  <c r="I41" i="28"/>
  <c r="M40" i="28"/>
  <c r="Q39" i="28"/>
  <c r="I39" i="28"/>
  <c r="M38" i="28"/>
  <c r="Q37" i="28"/>
  <c r="I37" i="28"/>
  <c r="M36" i="28"/>
  <c r="Q35" i="28"/>
  <c r="I35" i="28"/>
  <c r="M34" i="28"/>
  <c r="F29" i="28"/>
  <c r="N29" i="28"/>
  <c r="M28" i="28"/>
  <c r="F10" i="28"/>
  <c r="N10" i="28"/>
  <c r="J11" i="28"/>
  <c r="F12" i="28"/>
  <c r="N12" i="28"/>
  <c r="J13" i="28"/>
  <c r="F14" i="28"/>
  <c r="N14" i="28"/>
  <c r="J15" i="28"/>
  <c r="Q15" i="28"/>
  <c r="I16" i="28"/>
  <c r="M16" i="28"/>
  <c r="Q16" i="28"/>
  <c r="I17" i="28"/>
  <c r="M17" i="28"/>
  <c r="Q17" i="28"/>
  <c r="I18" i="28"/>
  <c r="M18" i="28"/>
  <c r="Q18" i="28"/>
  <c r="I19" i="28"/>
  <c r="M19" i="28"/>
  <c r="Q19" i="28"/>
  <c r="I20" i="28"/>
  <c r="M20" i="28"/>
  <c r="Q20" i="28"/>
  <c r="I21" i="28"/>
  <c r="M21" i="28"/>
  <c r="Q21" i="28"/>
  <c r="I22" i="28"/>
  <c r="M22" i="28"/>
  <c r="Q22" i="28"/>
  <c r="I23" i="28"/>
  <c r="M23" i="28"/>
  <c r="Q23" i="28"/>
  <c r="I24" i="28"/>
  <c r="M24" i="28"/>
  <c r="Q24" i="28"/>
  <c r="I25" i="28"/>
  <c r="M25" i="28"/>
  <c r="Q25" i="28"/>
  <c r="I26" i="28"/>
  <c r="M26" i="28"/>
  <c r="Q26" i="28"/>
  <c r="I9" i="28"/>
  <c r="M9" i="28"/>
  <c r="N79" i="28"/>
  <c r="F73" i="28"/>
  <c r="J65" i="28"/>
  <c r="N61" i="28"/>
  <c r="F59" i="28"/>
  <c r="J56" i="28"/>
  <c r="P54" i="28"/>
  <c r="L53" i="28"/>
  <c r="H52" i="28"/>
  <c r="P50" i="28"/>
  <c r="L49" i="28"/>
  <c r="H48" i="28"/>
  <c r="P46" i="28"/>
  <c r="L45" i="28"/>
  <c r="K44" i="28"/>
  <c r="O43" i="28"/>
  <c r="G43" i="28"/>
  <c r="K42" i="28"/>
  <c r="O41" i="28"/>
  <c r="G41" i="28"/>
  <c r="K40" i="28"/>
  <c r="O39" i="28"/>
  <c r="G39" i="28"/>
  <c r="K38" i="28"/>
  <c r="O37" i="28"/>
  <c r="G37" i="28"/>
  <c r="K36" i="28"/>
  <c r="O35" i="28"/>
  <c r="G35" i="28"/>
  <c r="K34" i="28"/>
  <c r="H29" i="28"/>
  <c r="P29" i="28"/>
  <c r="H10" i="28"/>
  <c r="L11" i="28"/>
  <c r="H12" i="28"/>
  <c r="L13" i="28"/>
  <c r="L15" i="28"/>
  <c r="N16" i="28"/>
  <c r="J17" i="28"/>
  <c r="J18" i="28"/>
  <c r="F19" i="28"/>
  <c r="F20" i="28"/>
  <c r="N20" i="28"/>
  <c r="N21" i="28"/>
  <c r="F22" i="28"/>
  <c r="F23" i="28"/>
  <c r="N23" i="28"/>
  <c r="J24" i="28"/>
  <c r="J25" i="28"/>
  <c r="F26" i="28"/>
  <c r="N26" i="28"/>
  <c r="N9" i="28"/>
  <c r="R74" i="27"/>
  <c r="R76" i="27"/>
  <c r="T5" i="28"/>
  <c r="E11" i="28"/>
  <c r="U3" i="27"/>
  <c r="X3" i="21"/>
  <c r="E34" i="28"/>
  <c r="E36" i="28"/>
  <c r="E38" i="28"/>
  <c r="E40" i="28"/>
  <c r="E42" i="28"/>
  <c r="E44" i="28"/>
  <c r="E46" i="28"/>
  <c r="E48" i="28"/>
  <c r="E50" i="28"/>
  <c r="E52" i="28"/>
  <c r="E54" i="28"/>
  <c r="E56" i="28"/>
  <c r="E58" i="28"/>
  <c r="E60" i="28"/>
  <c r="E62" i="28"/>
  <c r="E65" i="28"/>
  <c r="E74" i="15"/>
  <c r="E9" i="28"/>
  <c r="E13" i="28"/>
  <c r="E15" i="28"/>
  <c r="E17" i="28"/>
  <c r="E19" i="28"/>
  <c r="E21" i="28"/>
  <c r="E25" i="28"/>
  <c r="E79" i="28"/>
  <c r="E81" i="28"/>
  <c r="E23" i="28"/>
  <c r="E28" i="28"/>
  <c r="E10" i="28"/>
  <c r="E12" i="28"/>
  <c r="E14" i="28"/>
  <c r="E16" i="28"/>
  <c r="E18" i="28"/>
  <c r="E20" i="28"/>
  <c r="E22" i="28"/>
  <c r="E24" i="28"/>
  <c r="E26" i="28"/>
  <c r="E29" i="28"/>
  <c r="E35" i="28"/>
  <c r="E37" i="28"/>
  <c r="E39" i="28"/>
  <c r="E41" i="28"/>
  <c r="E43" i="28"/>
  <c r="E45" i="28"/>
  <c r="E47" i="28"/>
  <c r="E49" i="28"/>
  <c r="E51" i="28"/>
  <c r="E53" i="28"/>
  <c r="E55" i="28"/>
  <c r="E57" i="28"/>
  <c r="E59" i="28"/>
  <c r="E61" i="28"/>
  <c r="E63" i="28"/>
  <c r="E66" i="28"/>
  <c r="E73" i="28"/>
  <c r="E80" i="28"/>
  <c r="E82" i="28"/>
  <c r="R31" i="27"/>
  <c r="R68" i="27"/>
  <c r="R84" i="27"/>
  <c r="E76" i="27"/>
  <c r="R66" i="28"/>
  <c r="J76" i="28"/>
  <c r="R46" i="28"/>
  <c r="T46" i="28"/>
  <c r="R54" i="28"/>
  <c r="T54" i="28"/>
  <c r="R74" i="28"/>
  <c r="K76" i="28"/>
  <c r="G84" i="28"/>
  <c r="P76" i="28"/>
  <c r="L84" i="28"/>
  <c r="Q76" i="28"/>
  <c r="M76" i="28"/>
  <c r="R40" i="28"/>
  <c r="R47" i="28"/>
  <c r="T47" i="28"/>
  <c r="R80" i="28"/>
  <c r="T80" i="28"/>
  <c r="N84" i="28"/>
  <c r="G76" i="28"/>
  <c r="L76" i="28"/>
  <c r="I76" i="28"/>
  <c r="I84" i="28"/>
  <c r="T40" i="28"/>
  <c r="N68" i="28"/>
  <c r="M68" i="28"/>
  <c r="R57" i="28"/>
  <c r="T57" i="28"/>
  <c r="O68" i="28"/>
  <c r="Q68" i="28"/>
  <c r="R79" i="28"/>
  <c r="T79" i="28"/>
  <c r="F84" i="28"/>
  <c r="R35" i="28"/>
  <c r="T35" i="28"/>
  <c r="R39" i="28"/>
  <c r="R43" i="28"/>
  <c r="T43" i="28"/>
  <c r="R52" i="28"/>
  <c r="T52" i="28"/>
  <c r="R65" i="28"/>
  <c r="T65" i="28"/>
  <c r="J84" i="28"/>
  <c r="H68" i="28"/>
  <c r="R45" i="28"/>
  <c r="R53" i="28"/>
  <c r="T53" i="28"/>
  <c r="R72" i="28"/>
  <c r="T72" i="28"/>
  <c r="F76" i="28"/>
  <c r="O76" i="28"/>
  <c r="K84" i="28"/>
  <c r="P84" i="28"/>
  <c r="M84" i="28"/>
  <c r="T45" i="28"/>
  <c r="R29" i="28"/>
  <c r="T29" i="28"/>
  <c r="I68" i="28"/>
  <c r="R28" i="28"/>
  <c r="T28" i="28"/>
  <c r="R36" i="28"/>
  <c r="T36" i="28"/>
  <c r="R44" i="28"/>
  <c r="T44" i="28"/>
  <c r="R55" i="28"/>
  <c r="T55" i="28"/>
  <c r="T66" i="28"/>
  <c r="K68" i="28"/>
  <c r="R73" i="28"/>
  <c r="T73" i="28"/>
  <c r="R81" i="28"/>
  <c r="T81" i="28"/>
  <c r="R61" i="28"/>
  <c r="T61" i="28"/>
  <c r="R34" i="28"/>
  <c r="T34" i="28"/>
  <c r="F68" i="28"/>
  <c r="R38" i="28"/>
  <c r="T38" i="28"/>
  <c r="R42" i="28"/>
  <c r="T42" i="28"/>
  <c r="R50" i="28"/>
  <c r="T50" i="28"/>
  <c r="R60" i="28"/>
  <c r="T60" i="28"/>
  <c r="L68" i="28"/>
  <c r="R51" i="28"/>
  <c r="T51" i="28"/>
  <c r="R62" i="28"/>
  <c r="T62" i="28"/>
  <c r="O84" i="28"/>
  <c r="H76" i="28"/>
  <c r="Q84" i="28"/>
  <c r="G68" i="28"/>
  <c r="T39" i="28"/>
  <c r="R59" i="28"/>
  <c r="T59" i="28"/>
  <c r="R63" i="28"/>
  <c r="T63" i="28"/>
  <c r="Q31" i="28"/>
  <c r="J68" i="28"/>
  <c r="R37" i="28"/>
  <c r="T37" i="28"/>
  <c r="R41" i="28"/>
  <c r="T41" i="28"/>
  <c r="R48" i="28"/>
  <c r="T48" i="28"/>
  <c r="R56" i="28"/>
  <c r="T56" i="28"/>
  <c r="N76" i="28"/>
  <c r="R82" i="28"/>
  <c r="T82" i="28"/>
  <c r="P68" i="28"/>
  <c r="R49" i="28"/>
  <c r="T49" i="28"/>
  <c r="R58" i="28"/>
  <c r="T58" i="28"/>
  <c r="H84" i="28"/>
  <c r="E89" i="28"/>
  <c r="E31" i="28"/>
  <c r="E74" i="28"/>
  <c r="E68" i="28"/>
  <c r="E84" i="28"/>
  <c r="U5" i="27"/>
  <c r="T74" i="28"/>
  <c r="T76" i="28"/>
  <c r="R84" i="28"/>
  <c r="T84" i="28"/>
  <c r="F31" i="28"/>
  <c r="E88" i="27"/>
  <c r="E88" i="15"/>
  <c r="E88" i="28"/>
  <c r="R88" i="28"/>
  <c r="E87" i="27"/>
  <c r="E87" i="28"/>
  <c r="E93" i="27"/>
  <c r="E93" i="15"/>
  <c r="E93" i="28"/>
  <c r="R93" i="28"/>
  <c r="E92" i="27"/>
  <c r="E92" i="28"/>
  <c r="E89" i="27"/>
  <c r="E101" i="21"/>
  <c r="D101" i="15"/>
  <c r="D92" i="15"/>
  <c r="E94" i="21"/>
  <c r="D89" i="15"/>
  <c r="D88" i="15"/>
  <c r="D87" i="15"/>
  <c r="E90" i="21"/>
  <c r="D93" i="15"/>
  <c r="R68" i="28"/>
  <c r="E76" i="28"/>
  <c r="R76" i="28"/>
  <c r="T68" i="28"/>
  <c r="R10" i="28"/>
  <c r="T10" i="28"/>
  <c r="R11" i="28"/>
  <c r="T11" i="28"/>
  <c r="R23" i="28"/>
  <c r="T23" i="28"/>
  <c r="R22" i="28"/>
  <c r="T22" i="28"/>
  <c r="R12" i="28"/>
  <c r="T12" i="28"/>
  <c r="R24" i="28"/>
  <c r="T24" i="28"/>
  <c r="R15" i="28"/>
  <c r="T15" i="28"/>
  <c r="R26" i="28"/>
  <c r="T26" i="28"/>
  <c r="R14" i="28"/>
  <c r="T14" i="28"/>
  <c r="R19" i="28"/>
  <c r="T19" i="28"/>
  <c r="R18" i="28"/>
  <c r="T18" i="28"/>
  <c r="R16" i="28"/>
  <c r="T16" i="28"/>
  <c r="R21" i="28"/>
  <c r="T21" i="28"/>
  <c r="R20" i="28"/>
  <c r="T20" i="28"/>
  <c r="R25" i="28"/>
  <c r="T25" i="28"/>
  <c r="R17" i="28"/>
  <c r="T17" i="28"/>
  <c r="G31" i="28"/>
  <c r="D94" i="15"/>
  <c r="E96" i="21"/>
  <c r="R87" i="28"/>
  <c r="E90" i="28"/>
  <c r="E101" i="27"/>
  <c r="E89" i="15"/>
  <c r="R92" i="28"/>
  <c r="E94" i="28"/>
  <c r="E104" i="28"/>
  <c r="C104" i="28"/>
  <c r="E87" i="15"/>
  <c r="E90" i="27"/>
  <c r="R89" i="28"/>
  <c r="R101" i="28"/>
  <c r="E101" i="28"/>
  <c r="D90" i="15"/>
  <c r="E92" i="15"/>
  <c r="E104" i="27"/>
  <c r="E104" i="15"/>
  <c r="E94" i="27"/>
  <c r="R9" i="28"/>
  <c r="T9" i="28"/>
  <c r="E90" i="15"/>
  <c r="D96" i="15"/>
  <c r="H31" i="28"/>
  <c r="E101" i="15"/>
  <c r="F101" i="15"/>
  <c r="R90" i="28"/>
  <c r="E105" i="27"/>
  <c r="E94" i="15"/>
  <c r="C104" i="27"/>
  <c r="E105" i="28"/>
  <c r="C105" i="28"/>
  <c r="E100" i="27"/>
  <c r="E96" i="27"/>
  <c r="R94" i="28"/>
  <c r="R104" i="28"/>
  <c r="E96" i="28"/>
  <c r="E100" i="28"/>
  <c r="E31" i="21"/>
  <c r="E96" i="15"/>
  <c r="I31" i="28"/>
  <c r="U6" i="27"/>
  <c r="E105" i="15"/>
  <c r="E106" i="15"/>
  <c r="C100" i="27"/>
  <c r="E100" i="15"/>
  <c r="E106" i="27"/>
  <c r="C105" i="27"/>
  <c r="E106" i="28"/>
  <c r="R105" i="28"/>
  <c r="R106" i="28"/>
  <c r="E102" i="27"/>
  <c r="E102" i="28"/>
  <c r="C100" i="28"/>
  <c r="R96" i="28"/>
  <c r="E108" i="27"/>
  <c r="U7" i="27"/>
  <c r="J31" i="28"/>
  <c r="E102" i="15"/>
  <c r="E108" i="15"/>
  <c r="E108" i="28"/>
  <c r="B108" i="28"/>
  <c r="U4" i="21"/>
  <c r="Q84" i="21"/>
  <c r="P84" i="21"/>
  <c r="O84" i="21"/>
  <c r="N84" i="21"/>
  <c r="M84" i="21"/>
  <c r="L84" i="21"/>
  <c r="K84" i="21"/>
  <c r="J84" i="21"/>
  <c r="I84" i="21"/>
  <c r="H84" i="21"/>
  <c r="G84" i="21"/>
  <c r="F84" i="21"/>
  <c r="E84" i="21"/>
  <c r="R82" i="21"/>
  <c r="R81" i="21"/>
  <c r="R80" i="21"/>
  <c r="R79" i="21"/>
  <c r="Q76" i="21"/>
  <c r="P76" i="21"/>
  <c r="O76" i="21"/>
  <c r="N76" i="21"/>
  <c r="M76" i="21"/>
  <c r="L76" i="21"/>
  <c r="K76" i="21"/>
  <c r="J76" i="21"/>
  <c r="I76" i="21"/>
  <c r="H76" i="21"/>
  <c r="G76" i="21"/>
  <c r="F76" i="21"/>
  <c r="D74" i="15"/>
  <c r="R73" i="21"/>
  <c r="R72" i="21"/>
  <c r="Q68" i="21"/>
  <c r="P68" i="21"/>
  <c r="O68" i="21"/>
  <c r="N68" i="21"/>
  <c r="M68" i="21"/>
  <c r="L68" i="21"/>
  <c r="K68" i="21"/>
  <c r="J68" i="21"/>
  <c r="I68" i="21"/>
  <c r="H68" i="21"/>
  <c r="G68" i="21"/>
  <c r="F68" i="21"/>
  <c r="E68" i="21"/>
  <c r="E100" i="21"/>
  <c r="D100" i="15"/>
  <c r="R66" i="21"/>
  <c r="R65" i="21"/>
  <c r="R63" i="21"/>
  <c r="R62" i="21"/>
  <c r="R61" i="21"/>
  <c r="R60" i="21"/>
  <c r="R59" i="21"/>
  <c r="R58" i="21"/>
  <c r="R57" i="21"/>
  <c r="R56" i="21"/>
  <c r="R55" i="21"/>
  <c r="R54" i="21"/>
  <c r="R53" i="21"/>
  <c r="R52" i="21"/>
  <c r="R51" i="21"/>
  <c r="R50" i="21"/>
  <c r="R49" i="21"/>
  <c r="R48" i="21"/>
  <c r="R47" i="21"/>
  <c r="R46" i="21"/>
  <c r="R45" i="21"/>
  <c r="R44" i="21"/>
  <c r="R43" i="21"/>
  <c r="R42" i="21"/>
  <c r="R41" i="21"/>
  <c r="R40" i="21"/>
  <c r="R39" i="21"/>
  <c r="R38" i="21"/>
  <c r="R37" i="21"/>
  <c r="R36" i="21"/>
  <c r="R35" i="21"/>
  <c r="R34" i="21"/>
  <c r="Q31" i="21"/>
  <c r="P31" i="21"/>
  <c r="O31" i="21"/>
  <c r="N31" i="21"/>
  <c r="M31" i="21"/>
  <c r="L31" i="21"/>
  <c r="K31" i="21"/>
  <c r="J31" i="21"/>
  <c r="I31" i="21"/>
  <c r="H31" i="21"/>
  <c r="G31" i="21"/>
  <c r="F31" i="21"/>
  <c r="R29" i="21"/>
  <c r="R28" i="21"/>
  <c r="R26" i="21"/>
  <c r="R22" i="21"/>
  <c r="R21" i="21"/>
  <c r="R20" i="21"/>
  <c r="R19" i="21"/>
  <c r="R18" i="21"/>
  <c r="R17" i="21"/>
  <c r="R16" i="21"/>
  <c r="R15" i="21"/>
  <c r="R14" i="21"/>
  <c r="R13" i="21"/>
  <c r="R12" i="21"/>
  <c r="R11" i="21"/>
  <c r="R10" i="21"/>
  <c r="R9" i="21"/>
  <c r="U3" i="21"/>
  <c r="B108" i="27"/>
  <c r="K31" i="28"/>
  <c r="D76" i="15"/>
  <c r="F74" i="15"/>
  <c r="E104" i="21"/>
  <c r="E76" i="21"/>
  <c r="D84" i="15"/>
  <c r="R68" i="21"/>
  <c r="R31" i="21"/>
  <c r="R84" i="21"/>
  <c r="R74" i="21"/>
  <c r="R76" i="21"/>
  <c r="L99" i="15"/>
  <c r="J51" i="15"/>
  <c r="K51" i="15"/>
  <c r="L51" i="15"/>
  <c r="B1" i="11"/>
  <c r="C1" i="11"/>
  <c r="D1" i="11"/>
  <c r="E1" i="11"/>
  <c r="F1" i="11"/>
  <c r="G1" i="11"/>
  <c r="H1" i="11"/>
  <c r="I1" i="11"/>
  <c r="J1" i="11"/>
  <c r="K1" i="11"/>
  <c r="L1" i="11"/>
  <c r="B72" i="11"/>
  <c r="L91" i="15"/>
  <c r="L95" i="15"/>
  <c r="L102" i="15"/>
  <c r="L31" i="28"/>
  <c r="X5" i="21"/>
  <c r="D104" i="15"/>
  <c r="F104" i="15"/>
  <c r="C104" i="21"/>
  <c r="E105" i="21"/>
  <c r="X6" i="21"/>
  <c r="C100" i="21"/>
  <c r="F100" i="15"/>
  <c r="E102" i="21"/>
  <c r="J41" i="15"/>
  <c r="K41" i="15"/>
  <c r="L41" i="15"/>
  <c r="J59" i="15"/>
  <c r="K59" i="15"/>
  <c r="L59" i="15"/>
  <c r="E76" i="15"/>
  <c r="J63" i="15"/>
  <c r="K63" i="15"/>
  <c r="L63" i="15"/>
  <c r="J36" i="15"/>
  <c r="K36" i="15"/>
  <c r="L36" i="15"/>
  <c r="J42" i="15"/>
  <c r="K42" i="15"/>
  <c r="L42" i="15"/>
  <c r="J50" i="15"/>
  <c r="K50" i="15"/>
  <c r="L50" i="15"/>
  <c r="J60" i="15"/>
  <c r="K60" i="15"/>
  <c r="L60" i="15"/>
  <c r="J29" i="15"/>
  <c r="K29" i="15"/>
  <c r="L29" i="15"/>
  <c r="J18" i="15"/>
  <c r="K18" i="15"/>
  <c r="L18" i="15"/>
  <c r="J19" i="15"/>
  <c r="K19" i="15"/>
  <c r="L19" i="15"/>
  <c r="J11" i="15"/>
  <c r="K11" i="15"/>
  <c r="L11" i="15"/>
  <c r="J9" i="15"/>
  <c r="K9" i="15"/>
  <c r="L9" i="15"/>
  <c r="E68" i="15"/>
  <c r="F68" i="15"/>
  <c r="E84" i="15"/>
  <c r="F84" i="15"/>
  <c r="J73" i="15"/>
  <c r="K73" i="15"/>
  <c r="L73" i="15"/>
  <c r="E31" i="15"/>
  <c r="J80" i="15"/>
  <c r="K80" i="15"/>
  <c r="L80" i="15"/>
  <c r="U5" i="21"/>
  <c r="J14" i="15"/>
  <c r="K14" i="15"/>
  <c r="L14" i="15"/>
  <c r="J22" i="15"/>
  <c r="K22" i="15"/>
  <c r="L22" i="15"/>
  <c r="J28" i="15"/>
  <c r="K28" i="15"/>
  <c r="L28" i="15"/>
  <c r="J40" i="15"/>
  <c r="K40" i="15"/>
  <c r="L40" i="15"/>
  <c r="J46" i="15"/>
  <c r="K46" i="15"/>
  <c r="L46" i="15"/>
  <c r="J54" i="15"/>
  <c r="K54" i="15"/>
  <c r="L54" i="15"/>
  <c r="J65" i="15"/>
  <c r="K65" i="15"/>
  <c r="L65" i="15"/>
  <c r="J15" i="15"/>
  <c r="K15" i="15"/>
  <c r="L15" i="15"/>
  <c r="J21" i="15"/>
  <c r="K21" i="15"/>
  <c r="L21" i="15"/>
  <c r="J37" i="15"/>
  <c r="K37" i="15"/>
  <c r="L37" i="15"/>
  <c r="J47" i="15"/>
  <c r="K47" i="15"/>
  <c r="L47" i="15"/>
  <c r="J55" i="15"/>
  <c r="K55" i="15"/>
  <c r="L55" i="15"/>
  <c r="J82" i="15"/>
  <c r="K82" i="15"/>
  <c r="L82" i="15"/>
  <c r="J8" i="15"/>
  <c r="J16" i="15"/>
  <c r="K16" i="15"/>
  <c r="L16" i="15"/>
  <c r="J20" i="15"/>
  <c r="K20" i="15"/>
  <c r="L20" i="15"/>
  <c r="J81" i="15"/>
  <c r="K81" i="15"/>
  <c r="L81" i="15"/>
  <c r="J38" i="15"/>
  <c r="K38" i="15"/>
  <c r="L38" i="15"/>
  <c r="J44" i="15"/>
  <c r="K44" i="15"/>
  <c r="L44" i="15"/>
  <c r="J48" i="15"/>
  <c r="K48" i="15"/>
  <c r="L48" i="15"/>
  <c r="J52" i="15"/>
  <c r="K52" i="15"/>
  <c r="L52" i="15"/>
  <c r="J56" i="15"/>
  <c r="K56" i="15"/>
  <c r="L56" i="15"/>
  <c r="J58" i="15"/>
  <c r="K58" i="15"/>
  <c r="L58" i="15"/>
  <c r="J62" i="15"/>
  <c r="K62" i="15"/>
  <c r="L62" i="15"/>
  <c r="J13" i="15"/>
  <c r="K13" i="15"/>
  <c r="L13" i="15"/>
  <c r="J17" i="15"/>
  <c r="K17" i="15"/>
  <c r="L17" i="15"/>
  <c r="J23" i="15"/>
  <c r="K23" i="15"/>
  <c r="L23" i="15"/>
  <c r="J35" i="15"/>
  <c r="K35" i="15"/>
  <c r="L35" i="15"/>
  <c r="J39" i="15"/>
  <c r="K39" i="15"/>
  <c r="L39" i="15"/>
  <c r="J43" i="15"/>
  <c r="K43" i="15"/>
  <c r="L43" i="15"/>
  <c r="J45" i="15"/>
  <c r="K45" i="15"/>
  <c r="L45" i="15"/>
  <c r="J49" i="15"/>
  <c r="K49" i="15"/>
  <c r="L49" i="15"/>
  <c r="J53" i="15"/>
  <c r="K53" i="15"/>
  <c r="L53" i="15"/>
  <c r="J57" i="15"/>
  <c r="K57" i="15"/>
  <c r="L57" i="15"/>
  <c r="J61" i="15"/>
  <c r="K61" i="15"/>
  <c r="L61" i="15"/>
  <c r="J66" i="15"/>
  <c r="K66" i="15"/>
  <c r="L66" i="15"/>
  <c r="J79" i="15"/>
  <c r="K79" i="15"/>
  <c r="L79" i="15"/>
  <c r="J12" i="15"/>
  <c r="K12" i="15"/>
  <c r="L12" i="15"/>
  <c r="M31" i="28"/>
  <c r="C105" i="21"/>
  <c r="D105" i="15"/>
  <c r="F105" i="15"/>
  <c r="E106" i="21"/>
  <c r="E108" i="21"/>
  <c r="U6" i="21"/>
  <c r="D102" i="15"/>
  <c r="F102" i="15"/>
  <c r="J74" i="15"/>
  <c r="K74" i="15"/>
  <c r="L74" i="15"/>
  <c r="J10" i="15"/>
  <c r="K10" i="15"/>
  <c r="L10" i="15"/>
  <c r="F31" i="15"/>
  <c r="N31" i="28"/>
  <c r="U7" i="21"/>
  <c r="X7" i="21"/>
  <c r="A5" i="21"/>
  <c r="B108" i="21"/>
  <c r="J34" i="15"/>
  <c r="K34" i="15"/>
  <c r="J72" i="15"/>
  <c r="K72" i="15"/>
  <c r="L72" i="15"/>
  <c r="F76" i="15"/>
  <c r="O31" i="28"/>
  <c r="D106" i="15"/>
  <c r="L34" i="15"/>
  <c r="L6" i="15"/>
  <c r="K6" i="15"/>
  <c r="P31" i="28"/>
  <c r="R13" i="28"/>
  <c r="D108" i="15"/>
  <c r="F108" i="15"/>
  <c r="F106" i="15"/>
  <c r="U2" i="27"/>
  <c r="A5" i="27"/>
  <c r="T13" i="28"/>
  <c r="T31" i="28"/>
  <c r="R31" i="28"/>
  <c r="R100" i="28"/>
  <c r="R102" i="28"/>
  <c r="R108" i="28"/>
</calcChain>
</file>

<file path=xl/sharedStrings.xml><?xml version="1.0" encoding="utf-8"?>
<sst xmlns="http://schemas.openxmlformats.org/spreadsheetml/2006/main" count="1809" uniqueCount="601">
  <si>
    <t>School</t>
  </si>
  <si>
    <t>CFR</t>
  </si>
  <si>
    <t>Description</t>
  </si>
  <si>
    <t>Account</t>
  </si>
  <si>
    <t>TOTAL</t>
  </si>
  <si>
    <t>Apr</t>
  </si>
  <si>
    <t>May</t>
  </si>
  <si>
    <t>Jun</t>
  </si>
  <si>
    <t>Jul</t>
  </si>
  <si>
    <t>Aug</t>
  </si>
  <si>
    <t>Sep</t>
  </si>
  <si>
    <t>Oct</t>
  </si>
  <si>
    <t>Nov</t>
  </si>
  <si>
    <t>Dec</t>
  </si>
  <si>
    <t>Jan</t>
  </si>
  <si>
    <t>Feb</t>
  </si>
  <si>
    <t>Mar</t>
  </si>
  <si>
    <t>Ignore</t>
  </si>
  <si>
    <t>Abbeys Primary School</t>
  </si>
  <si>
    <t>I01</t>
  </si>
  <si>
    <t>Funds delegated by the LEA</t>
  </si>
  <si>
    <t>I02</t>
  </si>
  <si>
    <t>Funding for sixth form students</t>
  </si>
  <si>
    <t>I03</t>
  </si>
  <si>
    <t>SEN funding and High Needs Top Up funding</t>
  </si>
  <si>
    <t>I05</t>
  </si>
  <si>
    <t>Pupil Premium</t>
  </si>
  <si>
    <t>I06</t>
  </si>
  <si>
    <t>Other government grants</t>
  </si>
  <si>
    <t>I07</t>
  </si>
  <si>
    <t>Other grants and payments received</t>
  </si>
  <si>
    <t>I08a</t>
  </si>
  <si>
    <t>Income from Letting Premises</t>
  </si>
  <si>
    <t>I08b</t>
  </si>
  <si>
    <t>Other Income from Facilities &amp; Sevices</t>
  </si>
  <si>
    <t>I09</t>
  </si>
  <si>
    <t>Income from catering</t>
  </si>
  <si>
    <t>I10</t>
  </si>
  <si>
    <t>Receipts from supply teacher insurance claims</t>
  </si>
  <si>
    <t>I11</t>
  </si>
  <si>
    <t>Receipts from other insurance claims</t>
  </si>
  <si>
    <t>I12</t>
  </si>
  <si>
    <t>Income from contributions to visits etc.</t>
  </si>
  <si>
    <t>I13</t>
  </si>
  <si>
    <t>Donations and/or voluntary funds</t>
  </si>
  <si>
    <t>I15</t>
  </si>
  <si>
    <t>Pupil focused Extended School Funding &amp; Grants</t>
  </si>
  <si>
    <t>I18a</t>
  </si>
  <si>
    <t>Covid Job Retention Scheme</t>
  </si>
  <si>
    <t>I18b</t>
  </si>
  <si>
    <t>Covid Exceptional Costs</t>
  </si>
  <si>
    <t>I18c</t>
  </si>
  <si>
    <t>Covid Catch up Package</t>
  </si>
  <si>
    <t>I18d</t>
  </si>
  <si>
    <t>Additional Grants for Schools</t>
  </si>
  <si>
    <t>I17</t>
  </si>
  <si>
    <t>Community Focused School Facilities Income</t>
  </si>
  <si>
    <t>E01</t>
  </si>
  <si>
    <t>Teaching staff</t>
  </si>
  <si>
    <t>E02</t>
  </si>
  <si>
    <t>Supply staff</t>
  </si>
  <si>
    <t>E03</t>
  </si>
  <si>
    <t>Education support staff</t>
  </si>
  <si>
    <t>E04</t>
  </si>
  <si>
    <t>Premises staff</t>
  </si>
  <si>
    <t>E05</t>
  </si>
  <si>
    <t>Administrative &amp; clerical staff</t>
  </si>
  <si>
    <t>E06</t>
  </si>
  <si>
    <t>Catering staff</t>
  </si>
  <si>
    <t>E07</t>
  </si>
  <si>
    <t>Cost of other staff</t>
  </si>
  <si>
    <t>E08</t>
  </si>
  <si>
    <t>Indirect employee expenses</t>
  </si>
  <si>
    <t>E09</t>
  </si>
  <si>
    <t>Staff development &amp; training</t>
  </si>
  <si>
    <t>E10</t>
  </si>
  <si>
    <t>Supply teacher insurance</t>
  </si>
  <si>
    <t>E11</t>
  </si>
  <si>
    <t>Staff related insurance</t>
  </si>
  <si>
    <t>E12</t>
  </si>
  <si>
    <t>Building maintenance and improvement</t>
  </si>
  <si>
    <t>E13</t>
  </si>
  <si>
    <t>Grounds maintenance and improvement</t>
  </si>
  <si>
    <t>E14</t>
  </si>
  <si>
    <t>Cleaning &amp; caretaking</t>
  </si>
  <si>
    <t>E15</t>
  </si>
  <si>
    <t>Water &amp; sewerage</t>
  </si>
  <si>
    <t>E16</t>
  </si>
  <si>
    <t>Energy</t>
  </si>
  <si>
    <t>E17</t>
  </si>
  <si>
    <t>Rates</t>
  </si>
  <si>
    <t>E18</t>
  </si>
  <si>
    <t>Other occupation costs</t>
  </si>
  <si>
    <t>E19</t>
  </si>
  <si>
    <t>Learning resources (not ICT)</t>
  </si>
  <si>
    <t>E20</t>
  </si>
  <si>
    <t>ICT learning resources</t>
  </si>
  <si>
    <t>E21</t>
  </si>
  <si>
    <t>Exam fees</t>
  </si>
  <si>
    <t>E22</t>
  </si>
  <si>
    <t>Administrative supplies</t>
  </si>
  <si>
    <t>E23</t>
  </si>
  <si>
    <t>Other insurance premiums</t>
  </si>
  <si>
    <t>E24</t>
  </si>
  <si>
    <t>Special facilities</t>
  </si>
  <si>
    <t>E25</t>
  </si>
  <si>
    <t>Catering supplies</t>
  </si>
  <si>
    <t>E26</t>
  </si>
  <si>
    <t>Agency supply staff</t>
  </si>
  <si>
    <t>E27</t>
  </si>
  <si>
    <t>Bought in professional services – curriculum</t>
  </si>
  <si>
    <t>E28</t>
  </si>
  <si>
    <t>Bought in professional services - other</t>
  </si>
  <si>
    <t>E29</t>
  </si>
  <si>
    <t>Loan interest</t>
  </si>
  <si>
    <t>E30</t>
  </si>
  <si>
    <t>E31</t>
  </si>
  <si>
    <t>Community Focused School Staff</t>
  </si>
  <si>
    <t>E32</t>
  </si>
  <si>
    <t>Community Focused School Costs</t>
  </si>
  <si>
    <t>CI01</t>
  </si>
  <si>
    <t>Capital Income</t>
  </si>
  <si>
    <t>CI03</t>
  </si>
  <si>
    <t>Private Income</t>
  </si>
  <si>
    <t>CI04</t>
  </si>
  <si>
    <t>CE02</t>
  </si>
  <si>
    <t>New construction, conversion, and renovation</t>
  </si>
  <si>
    <t>Barleyhurst Park Primary School</t>
  </si>
  <si>
    <t>CE03</t>
  </si>
  <si>
    <t>Vehicles, plant, equipment and machinery</t>
  </si>
  <si>
    <t>Bishop Parker Catholic Combined School</t>
  </si>
  <si>
    <t>Bow Brickhill Church of England Primary School</t>
  </si>
  <si>
    <t>Bradwell Village School</t>
  </si>
  <si>
    <t>CE04</t>
  </si>
  <si>
    <t>Information and communications technology</t>
  </si>
  <si>
    <t>Brooklands Farm Primary School</t>
  </si>
  <si>
    <t>Brooksward School</t>
  </si>
  <si>
    <t>Broughton Fields School</t>
  </si>
  <si>
    <t>Bushfield School</t>
  </si>
  <si>
    <t>Caroline Haslett Primary School</t>
  </si>
  <si>
    <t>Castlethorpe First School</t>
  </si>
  <si>
    <t>Cold Harbour Church of England School</t>
  </si>
  <si>
    <t>Drayton Park School</t>
  </si>
  <si>
    <t>Emerson Valley School</t>
  </si>
  <si>
    <t>CE01</t>
  </si>
  <si>
    <t>Acquisition of land &amp; existing buildings</t>
  </si>
  <si>
    <t>Giles Brook Primary School</t>
  </si>
  <si>
    <t>Glastonbury Thorn School</t>
  </si>
  <si>
    <t>Great Linford Primary School</t>
  </si>
  <si>
    <t>Green Park  School</t>
  </si>
  <si>
    <t>Greenleys First School</t>
  </si>
  <si>
    <t>Greenleys Junior School</t>
  </si>
  <si>
    <t>Haversham Village School</t>
  </si>
  <si>
    <t>Wood End Infant &amp; Pre School</t>
  </si>
  <si>
    <t>I16</t>
  </si>
  <si>
    <t>Community Focused School Funding and/or Grants</t>
  </si>
  <si>
    <t>Heelands School</t>
  </si>
  <si>
    <t>Howe Park School</t>
  </si>
  <si>
    <t>Lavendon School</t>
  </si>
  <si>
    <t>Loughton Manor First School</t>
  </si>
  <si>
    <t>Merebrook School</t>
  </si>
  <si>
    <t>North Crawley Church of England School</t>
  </si>
  <si>
    <t>Oldbrook First School</t>
  </si>
  <si>
    <t>Pepper Hill School</t>
  </si>
  <si>
    <t>Priory Common School</t>
  </si>
  <si>
    <t>Russell Street School</t>
  </si>
  <si>
    <t>Southwood  School</t>
  </si>
  <si>
    <t>St Andrew's C E Infant School</t>
  </si>
  <si>
    <t>St Bernadette's Catholic Primary School</t>
  </si>
  <si>
    <t>St Mary Magdalene</t>
  </si>
  <si>
    <t>St Marys Wavendon</t>
  </si>
  <si>
    <t>St Monica's Catholic Primary School</t>
  </si>
  <si>
    <t>St Thomas Aquinas Catholic Primary School</t>
  </si>
  <si>
    <t>Stanton Middle School</t>
  </si>
  <si>
    <t>Stoke Goldington Church of England First School</t>
  </si>
  <si>
    <t>Summerfield School</t>
  </si>
  <si>
    <t>Wavendon Gate School</t>
  </si>
  <si>
    <t>Willen Primary School</t>
  </si>
  <si>
    <t>The Willows School and Early Years Centre</t>
  </si>
  <si>
    <t>Wyvern School</t>
  </si>
  <si>
    <t>St Paul's Catholic School</t>
  </si>
  <si>
    <t>Milton Keynes Primary PRU (Pupil Referral Unit)</t>
  </si>
  <si>
    <t>Slated Row School</t>
  </si>
  <si>
    <t>Romans Field School</t>
  </si>
  <si>
    <t>White Spire (Special) School</t>
  </si>
  <si>
    <t>Downs Barn School</t>
  </si>
  <si>
    <t>Falconhurst School</t>
  </si>
  <si>
    <t>Long Meadow School</t>
  </si>
  <si>
    <t>Tickford Park Primary School</t>
  </si>
  <si>
    <t>Knowles Nursery</t>
  </si>
  <si>
    <t>Moorlands Nursery</t>
  </si>
  <si>
    <t>Germander Park School</t>
  </si>
  <si>
    <t>The Redway School</t>
  </si>
  <si>
    <t>Portfields Primary School</t>
  </si>
  <si>
    <t>Cedars Primary School</t>
  </si>
  <si>
    <t>Newton Leys Primary Schools</t>
  </si>
  <si>
    <t>Priory Rise Primary School</t>
  </si>
  <si>
    <t>The Walnuts School</t>
  </si>
  <si>
    <t>Radcliffe School</t>
  </si>
  <si>
    <t>Giffard Park Primary School</t>
  </si>
  <si>
    <t>Newton Blossomville C Of E First School</t>
  </si>
  <si>
    <t>Sherington C of E School</t>
  </si>
  <si>
    <t>Hanslope Primary School</t>
  </si>
  <si>
    <t>967n246o</t>
  </si>
  <si>
    <t>SAP CODE</t>
  </si>
  <si>
    <t>Password</t>
  </si>
  <si>
    <t>Account title</t>
  </si>
  <si>
    <t>Code</t>
  </si>
  <si>
    <t>B01</t>
  </si>
  <si>
    <t>B02</t>
  </si>
  <si>
    <t>B03</t>
  </si>
  <si>
    <t>B05</t>
  </si>
  <si>
    <t>B06</t>
  </si>
  <si>
    <t>SP2348</t>
  </si>
  <si>
    <t>683x296j</t>
  </si>
  <si>
    <t>Abbeys Combined School</t>
  </si>
  <si>
    <t>SP2238</t>
  </si>
  <si>
    <t>544h335u</t>
  </si>
  <si>
    <t>SP3377</t>
  </si>
  <si>
    <t>208w746y</t>
  </si>
  <si>
    <t>Bishop Parker Catholic School</t>
  </si>
  <si>
    <t>SP3384</t>
  </si>
  <si>
    <t>785w778f</t>
  </si>
  <si>
    <t>Bow Brickhill First School</t>
  </si>
  <si>
    <t>SP2309</t>
  </si>
  <si>
    <t>356i515x</t>
  </si>
  <si>
    <t>SP3391</t>
  </si>
  <si>
    <t>367k15d</t>
  </si>
  <si>
    <t>Brooklands Farm School</t>
  </si>
  <si>
    <t>SP2005</t>
  </si>
  <si>
    <t>784t223m</t>
  </si>
  <si>
    <t>Brooksward Combined School</t>
  </si>
  <si>
    <t>SP2017</t>
  </si>
  <si>
    <t>593d393f</t>
  </si>
  <si>
    <t>Broughton Fields Combined School</t>
  </si>
  <si>
    <t>SP2121</t>
  </si>
  <si>
    <t>966x438s</t>
  </si>
  <si>
    <t>Bushfield Middle School</t>
  </si>
  <si>
    <t>SP2336</t>
  </si>
  <si>
    <t>576m105i</t>
  </si>
  <si>
    <t>Caroline Haslett School</t>
  </si>
  <si>
    <t>SP2015</t>
  </si>
  <si>
    <t>567s135u</t>
  </si>
  <si>
    <t>SP2346</t>
  </si>
  <si>
    <t>192u596h</t>
  </si>
  <si>
    <t>Cedars Combined School</t>
  </si>
  <si>
    <t>SP3000</t>
  </si>
  <si>
    <t>188b616h</t>
  </si>
  <si>
    <t>Cold Harbour C E Combined School</t>
  </si>
  <si>
    <t>SP2313</t>
  </si>
  <si>
    <t>35s874q</t>
  </si>
  <si>
    <t>Downs Barn First School</t>
  </si>
  <si>
    <t>SP2351</t>
  </si>
  <si>
    <t>240u274m</t>
  </si>
  <si>
    <t>Drayton Park Combined School</t>
  </si>
  <si>
    <t>SP2353</t>
  </si>
  <si>
    <t>37x334e</t>
  </si>
  <si>
    <t>SP2285</t>
  </si>
  <si>
    <t>64d48c</t>
  </si>
  <si>
    <t>Falconhurst Combined School</t>
  </si>
  <si>
    <t>SP2316</t>
  </si>
  <si>
    <t>405r710m</t>
  </si>
  <si>
    <t>Germander Park First School</t>
  </si>
  <si>
    <t>SP2323</t>
  </si>
  <si>
    <t>6s938g</t>
  </si>
  <si>
    <t>Giffard Park School</t>
  </si>
  <si>
    <t>SP3376</t>
  </si>
  <si>
    <t>310c303f</t>
  </si>
  <si>
    <t>Giles Brook Combined School</t>
  </si>
  <si>
    <t>SP2347</t>
  </si>
  <si>
    <t>123o359k</t>
  </si>
  <si>
    <t>Glastonbury Thorn First School</t>
  </si>
  <si>
    <t>SP2303</t>
  </si>
  <si>
    <t>275h732y</t>
  </si>
  <si>
    <t>Great Linford CC School</t>
  </si>
  <si>
    <t>SP2337</t>
  </si>
  <si>
    <t>443o470v</t>
  </si>
  <si>
    <t>Green Park School</t>
  </si>
  <si>
    <t>SP2272</t>
  </si>
  <si>
    <t>450u970i</t>
  </si>
  <si>
    <t>SP2305</t>
  </si>
  <si>
    <t>643y979t</t>
  </si>
  <si>
    <t>Greenleys Middle School</t>
  </si>
  <si>
    <t>SP2042</t>
  </si>
  <si>
    <t>SP2043</t>
  </si>
  <si>
    <t>274t686m</t>
  </si>
  <si>
    <t>Haversham First School</t>
  </si>
  <si>
    <t>SP2324</t>
  </si>
  <si>
    <t>128h609d</t>
  </si>
  <si>
    <t>Heelands First School</t>
  </si>
  <si>
    <t>SP2006</t>
  </si>
  <si>
    <t>283y650v</t>
  </si>
  <si>
    <t>SN1003</t>
  </si>
  <si>
    <t>841x879w</t>
  </si>
  <si>
    <t>Knowles Nursery School</t>
  </si>
  <si>
    <t>SP2067</t>
  </si>
  <si>
    <t>49g764e</t>
  </si>
  <si>
    <t>Lavendon Combined School</t>
  </si>
  <si>
    <t>SP2007</t>
  </si>
  <si>
    <t>326l864s</t>
  </si>
  <si>
    <t>SP2506</t>
  </si>
  <si>
    <t>316y546e</t>
  </si>
  <si>
    <t>SP2001</t>
  </si>
  <si>
    <t>660k525o</t>
  </si>
  <si>
    <t>Merebrook First School</t>
  </si>
  <si>
    <t>SN1090</t>
  </si>
  <si>
    <t>116q376h</t>
  </si>
  <si>
    <t>Milton Keynes Primary Referral Unit</t>
  </si>
  <si>
    <t>SA1107</t>
  </si>
  <si>
    <t>SP3003</t>
  </si>
  <si>
    <t>92q49d</t>
  </si>
  <si>
    <t>Moorlands Centre Nursery School</t>
  </si>
  <si>
    <t>SP3390</t>
  </si>
  <si>
    <t>1xH34pR7</t>
  </si>
  <si>
    <t>Newton Blossomville C E First School</t>
  </si>
  <si>
    <t>SP3004</t>
  </si>
  <si>
    <t>497k484l</t>
  </si>
  <si>
    <t>Newton Leys Primary School</t>
  </si>
  <si>
    <t>SP2062</t>
  </si>
  <si>
    <t>933t403r</t>
  </si>
  <si>
    <t>North Crawley C E First School</t>
  </si>
  <si>
    <t>SP2247</t>
  </si>
  <si>
    <t>550u834a</t>
  </si>
  <si>
    <t>SP2002</t>
  </si>
  <si>
    <t>694c861d</t>
  </si>
  <si>
    <t>Pepper Hill First School</t>
  </si>
  <si>
    <t>d3camp</t>
  </si>
  <si>
    <t>Portfields Combined School</t>
  </si>
  <si>
    <t>SP2322</t>
  </si>
  <si>
    <t>752d733h</t>
  </si>
  <si>
    <t>Priory Common First School</t>
  </si>
  <si>
    <t>SP3392</t>
  </si>
  <si>
    <t>757e243l</t>
  </si>
  <si>
    <t>SS5406</t>
  </si>
  <si>
    <t>172c677k</t>
  </si>
  <si>
    <t>The Radcliffe School</t>
  </si>
  <si>
    <t>SL7034</t>
  </si>
  <si>
    <t>984n400c</t>
  </si>
  <si>
    <t>SL7015</t>
  </si>
  <si>
    <t>354x156y</t>
  </si>
  <si>
    <t>Romans Field Special School</t>
  </si>
  <si>
    <t>SP2112</t>
  </si>
  <si>
    <t>733u76l</t>
  </si>
  <si>
    <t>Russell First School</t>
  </si>
  <si>
    <t>SP3005</t>
  </si>
  <si>
    <t>929u173s</t>
  </si>
  <si>
    <t>Sherington First School</t>
  </si>
  <si>
    <t>SL7026</t>
  </si>
  <si>
    <t>972e667i</t>
  </si>
  <si>
    <t>SP2299</t>
  </si>
  <si>
    <t>667j918p</t>
  </si>
  <si>
    <t>Southwood Middle School</t>
  </si>
  <si>
    <t>SP3066</t>
  </si>
  <si>
    <t>487e802m</t>
  </si>
  <si>
    <t>St Andrews C of E Infant School</t>
  </si>
  <si>
    <t>SP3383</t>
  </si>
  <si>
    <t>686d673m</t>
  </si>
  <si>
    <t>SP3379</t>
  </si>
  <si>
    <t>294c302f</t>
  </si>
  <si>
    <t>St Mary Magdalene Catholic Primary School</t>
  </si>
  <si>
    <t>SP3058</t>
  </si>
  <si>
    <t>494k327e</t>
  </si>
  <si>
    <t>St Mary's Wavendon C of E Primary</t>
  </si>
  <si>
    <t>SP3378</t>
  </si>
  <si>
    <t>775p999d</t>
  </si>
  <si>
    <t>St Monicas R C Combined School</t>
  </si>
  <si>
    <t>SS4702</t>
  </si>
  <si>
    <t>843v588r</t>
  </si>
  <si>
    <t>SP3369</t>
  </si>
  <si>
    <t>783g426m</t>
  </si>
  <si>
    <t>SP2301</t>
  </si>
  <si>
    <t>447l172j</t>
  </si>
  <si>
    <t>Stanton</t>
  </si>
  <si>
    <t>SP3006</t>
  </si>
  <si>
    <t>403o958c</t>
  </si>
  <si>
    <t>Stoke Goldington C E First School</t>
  </si>
  <si>
    <t>SP2327</t>
  </si>
  <si>
    <t>93p960h</t>
  </si>
  <si>
    <t>SP3389</t>
  </si>
  <si>
    <t>772o15n</t>
  </si>
  <si>
    <t>SL7021</t>
  </si>
  <si>
    <t>75e560f</t>
  </si>
  <si>
    <t>Walnuts School</t>
  </si>
  <si>
    <t>SP2000</t>
  </si>
  <si>
    <t>424w108l</t>
  </si>
  <si>
    <t>SL7009</t>
  </si>
  <si>
    <t>890o873b</t>
  </si>
  <si>
    <t>White Spire School</t>
  </si>
  <si>
    <t>SP2330</t>
  </si>
  <si>
    <t>338p57p</t>
  </si>
  <si>
    <t>SP2320</t>
  </si>
  <si>
    <t>124s704k</t>
  </si>
  <si>
    <t>The Willows First School</t>
  </si>
  <si>
    <t>SP2306</t>
  </si>
  <si>
    <t>39b257j</t>
  </si>
  <si>
    <t>Wood End First School</t>
  </si>
  <si>
    <t>SP2122</t>
  </si>
  <si>
    <t>729u814h</t>
  </si>
  <si>
    <t>Select School Name Here</t>
  </si>
  <si>
    <t>School Code</t>
  </si>
  <si>
    <t>Original Balance BF</t>
  </si>
  <si>
    <t>TPG</t>
  </si>
  <si>
    <t>Primary
Oct 18</t>
  </si>
  <si>
    <t>Secondary
Oct 18</t>
  </si>
  <si>
    <t>Broughton Fields  School</t>
  </si>
  <si>
    <t>Moorlands Centre Nursery</t>
  </si>
  <si>
    <t>St Mary's Wavendon Church of England Primary School</t>
  </si>
  <si>
    <t>DE-DELEGATED BUDGETS 2022/23</t>
  </si>
  <si>
    <t>School  Name</t>
  </si>
  <si>
    <t>Type</t>
  </si>
  <si>
    <t>Status</t>
  </si>
  <si>
    <t>EMA1</t>
  </si>
  <si>
    <t>Facilities Time</t>
  </si>
  <si>
    <t>Insurance</t>
  </si>
  <si>
    <t>Total</t>
  </si>
  <si>
    <t>Select School Here</t>
  </si>
  <si>
    <t>Combined</t>
  </si>
  <si>
    <t>Maintained</t>
  </si>
  <si>
    <t>Barleyhurst Park Primary</t>
  </si>
  <si>
    <t>Bow Brickhill CofE VA Primary School</t>
  </si>
  <si>
    <t>Junior</t>
  </si>
  <si>
    <t>Broughton Fields Primary School</t>
  </si>
  <si>
    <t>Infant</t>
  </si>
  <si>
    <t>Holne Chase Primary School</t>
  </si>
  <si>
    <t>Merebrook Infant School</t>
  </si>
  <si>
    <t>Newton Blossomville Church of England School</t>
  </si>
  <si>
    <t>North Crawley CofE School</t>
  </si>
  <si>
    <t>Priory Rise School</t>
  </si>
  <si>
    <t>Sherington Church of England School</t>
  </si>
  <si>
    <t>Southwood School</t>
  </si>
  <si>
    <t>St Andrew's CofE Infant School</t>
  </si>
  <si>
    <t>St Mary's Wavendon CofE Primary</t>
  </si>
  <si>
    <t>Stanton School</t>
  </si>
  <si>
    <t>Stoke Goldington Church of England School</t>
  </si>
  <si>
    <t>Wood End Infant &amp; Pre-School</t>
  </si>
  <si>
    <t>IMPORTANT INFORMATION - PLEASE READ BEFORE COMPLETING</t>
  </si>
  <si>
    <t>This budget template includes the original budget template, the revised budget template and a forecast template.</t>
  </si>
  <si>
    <t>If there is any difficulty setting a balanced budget please contact Schools Finance immediately</t>
  </si>
  <si>
    <t>This is only at revised budget time</t>
  </si>
  <si>
    <t>-</t>
  </si>
  <si>
    <t>When a web remittance password is added on the revised budget tab, the original budget data will be populated.</t>
  </si>
  <si>
    <t>Do not submit if there are any checkboxes that are red.  There will be a message in cell A5 if the check boxes need reviewing.</t>
  </si>
  <si>
    <t>Enter the schools web remittance password in the yellow box.  This will populate the original budget tab, the opening balances and the variance analysis tab</t>
  </si>
  <si>
    <t>Opening balances are populated from the Original Budget tab</t>
  </si>
  <si>
    <t>Revised Budget Workings Tab</t>
  </si>
  <si>
    <t>Use this tab to make notes on line items and calculations</t>
  </si>
  <si>
    <r>
      <t xml:space="preserve">Variance Analysis Tab - </t>
    </r>
    <r>
      <rPr>
        <b/>
        <u/>
        <sz val="12"/>
        <color rgb="FFFF0000"/>
        <rFont val="Arial"/>
        <family val="2"/>
      </rPr>
      <t>TO BE COMPLETED WHEN POPULATING THE REVISED BUDGET</t>
    </r>
  </si>
  <si>
    <t>Red cells in column G on this tab indicate an explanation of the variance between the original budget and the revised budget is required.  Do not submit the file if there are any cells that remain red.</t>
  </si>
  <si>
    <t>Forecast Template Tab</t>
  </si>
  <si>
    <t>Enter the year to date actuals in the appropriate column (eg August ytd actuals would be entered in column J.  Expected spend of the remaining months can then be profiled and a forecast will be calculated in column R</t>
  </si>
  <si>
    <t>Column T shows the variance between the original/revised budget and the forecast with room in column V for explanations.</t>
  </si>
  <si>
    <t>Submitting the Budget</t>
  </si>
  <si>
    <t>The final version of both original and revised budgets must be signed by both Headteacher and Chair of Governors and a scanned copy of the budget with signatures must be emailed to the Schools Finance team.  We are unable to accept an unsigned budget</t>
  </si>
  <si>
    <t>An excel copy of the final version must also be emailed to the Schools Finance team</t>
  </si>
  <si>
    <t>Guidance Notes for Completing  Budget Plan</t>
  </si>
  <si>
    <t>Entries can be entered to two decimal places.</t>
  </si>
  <si>
    <t>Income Section</t>
  </si>
  <si>
    <t>Always input figures as a negative in this section.</t>
  </si>
  <si>
    <t>Figures for I01 can be found on the toolkit file.  All funding should be referenced to the appropriate code.  Additional funding may be received through the Cash Advance, again this should be referenced to the appropriate code.</t>
  </si>
  <si>
    <t>https://www.milton-keynes.gov.uk/schools-and-lifelong-learning/information-schools/local-management-schools-lms/school-funding</t>
  </si>
  <si>
    <t xml:space="preserve">Any additional income over the year should be added to the appropriate remaining CFR income headings and broken down under the workings page and attached. </t>
  </si>
  <si>
    <t>Expenditure Section</t>
  </si>
  <si>
    <t>Always input figures as a positive in this section.</t>
  </si>
  <si>
    <t xml:space="preserve">Any expenditure, which has more than one cost included, should be added to the appropriate remaining CFR expenditure headings and broken down under the workings page and attached. </t>
  </si>
  <si>
    <t>Where the school is making a revenue contribution to a capital project, monies should be put into E30 and matched to CI04.</t>
  </si>
  <si>
    <t>Dedelegated Budgets</t>
  </si>
  <si>
    <t>The De-delegated budget tab on this file gives the figures that need to be included.  100% of the amount should be included in April.  This will not affect the bottom line carry forward, it purely ensures that both the costs and associated income are included within the budget.</t>
  </si>
  <si>
    <t>In April, schools should post the de-delegated journal to ensure no variances occur on the budget monitoring report.</t>
  </si>
  <si>
    <t>Figures for CI01 can be found on your Cash Advance Schedule and any additional funding from the LA. Please breakdown on workings sheet.</t>
  </si>
  <si>
    <t>Monies that are being used from revenue expenditure (E30) to balance capital should be put into CI04.</t>
  </si>
  <si>
    <t>CI03 should contain any monies received from an external source i.e school fund etc.</t>
  </si>
  <si>
    <t>Capital Expenditure</t>
  </si>
  <si>
    <t>Balances</t>
  </si>
  <si>
    <t>All balances have B/fwd (from the old year) and C/fwd (to the new year). Surplus B/fwds should be shown as a negative and deficits as a positive.  Surplus C/fwds should be shown as a positive and deficits as a negative.</t>
  </si>
  <si>
    <t>Revenue balances are recorded as follows:</t>
  </si>
  <si>
    <r>
      <rPr>
        <b/>
        <sz val="10"/>
        <rFont val="Arial"/>
        <family val="2"/>
      </rPr>
      <t>B01</t>
    </r>
    <r>
      <rPr>
        <sz val="10"/>
        <rFont val="Arial"/>
        <family val="2"/>
      </rPr>
      <t xml:space="preserve"> Committed Revenue Balance.  Committed amounts are where a school has entered into a contract or raised a purchase order but the goods or services have not been received by 31st March.  Also deficit budgets should also be included as spent money is already committed.</t>
    </r>
  </si>
  <si>
    <r>
      <rPr>
        <b/>
        <sz val="10"/>
        <rFont val="Arial"/>
        <family val="2"/>
      </rPr>
      <t>B02</t>
    </r>
    <r>
      <rPr>
        <sz val="10"/>
        <rFont val="Arial"/>
        <family val="2"/>
      </rPr>
      <t xml:space="preserve"> Uncommitted Revenue Balance.  These are any other revenue balances that have not been committed.  Funding ear-marked for specific purposes should be shown here.</t>
    </r>
  </si>
  <si>
    <r>
      <rPr>
        <b/>
        <sz val="10"/>
        <rFont val="Arial"/>
        <family val="2"/>
      </rPr>
      <t>B03</t>
    </r>
    <r>
      <rPr>
        <sz val="10"/>
        <rFont val="Arial"/>
        <family val="2"/>
      </rPr>
      <t xml:space="preserve"> Devolved Capital balances.</t>
    </r>
  </si>
  <si>
    <r>
      <rPr>
        <b/>
        <sz val="10"/>
        <rFont val="Arial"/>
        <family val="2"/>
      </rPr>
      <t>B05</t>
    </r>
    <r>
      <rPr>
        <sz val="10"/>
        <rFont val="Arial"/>
        <family val="2"/>
      </rPr>
      <t xml:space="preserve"> Other capital balance which do not fall in the category of Devolved Capital.</t>
    </r>
  </si>
  <si>
    <r>
      <rPr>
        <b/>
        <sz val="10"/>
        <rFont val="Arial"/>
        <family val="2"/>
      </rPr>
      <t>B06</t>
    </r>
    <r>
      <rPr>
        <sz val="10"/>
        <rFont val="Arial"/>
        <family val="2"/>
      </rPr>
      <t xml:space="preserve"> Community focused School activities only.</t>
    </r>
  </si>
  <si>
    <t>Profiling</t>
  </si>
  <si>
    <t>All schools must submit a profiled budget.</t>
  </si>
  <si>
    <t xml:space="preserve">Schools should look closely at the previous years spending to identify appropriate profiles.  </t>
  </si>
  <si>
    <t xml:space="preserve">All revenue &amp; capital income paid by the LA should be profiled in line with the cash advance schedule.  </t>
  </si>
  <si>
    <t>Profiles must add up correctly and balance.</t>
  </si>
  <si>
    <t>Please note that ALL boxes are to be completed in order to provide a completed budget plan.</t>
  </si>
  <si>
    <t>ORIGINAL BUDGET PLAN</t>
  </si>
  <si>
    <t>SPREADSHEET CHECKS</t>
  </si>
  <si>
    <t>Web Remittance</t>
  </si>
  <si>
    <t>Yes</t>
  </si>
  <si>
    <t xml:space="preserve">School Name:       </t>
  </si>
  <si>
    <t xml:space="preserve">Financial Year:  </t>
  </si>
  <si>
    <t>School Code Completed</t>
  </si>
  <si>
    <t xml:space="preserve">School Code: </t>
  </si>
  <si>
    <t>School Name Completed</t>
  </si>
  <si>
    <t>ORIGINAL</t>
  </si>
  <si>
    <t>Apr.</t>
  </si>
  <si>
    <t xml:space="preserve">May </t>
  </si>
  <si>
    <t>June</t>
  </si>
  <si>
    <t>July</t>
  </si>
  <si>
    <t>Aug.</t>
  </si>
  <si>
    <t>Sept.</t>
  </si>
  <si>
    <t>Oct.</t>
  </si>
  <si>
    <t>Nov.</t>
  </si>
  <si>
    <t>Dec.</t>
  </si>
  <si>
    <t xml:space="preserve">Jan. </t>
  </si>
  <si>
    <t>Feb.</t>
  </si>
  <si>
    <t>Mar.</t>
  </si>
  <si>
    <t>Profile Total</t>
  </si>
  <si>
    <t>Profiling is correct</t>
  </si>
  <si>
    <t>BUDGET</t>
  </si>
  <si>
    <t>Capital is correct</t>
  </si>
  <si>
    <t>£</t>
  </si>
  <si>
    <t>Surplus or Deficit?</t>
  </si>
  <si>
    <r>
      <t>INCOME (</t>
    </r>
    <r>
      <rPr>
        <b/>
        <sz val="12"/>
        <color indexed="10"/>
        <rFont val="Arial"/>
        <family val="2"/>
      </rPr>
      <t>Input as minus figures</t>
    </r>
    <r>
      <rPr>
        <b/>
        <sz val="12"/>
        <rFont val="Arial"/>
        <family val="2"/>
      </rPr>
      <t>)</t>
    </r>
  </si>
  <si>
    <t>Ledger Code</t>
  </si>
  <si>
    <t>TOTAL INCOME</t>
  </si>
  <si>
    <t>EXPENDITURE</t>
  </si>
  <si>
    <r>
      <t>Direct revenue financing</t>
    </r>
    <r>
      <rPr>
        <sz val="10"/>
        <rFont val="Arial"/>
        <family val="2"/>
      </rPr>
      <t xml:space="preserve"> (revenue contributions to capital - Match CI04)</t>
    </r>
  </si>
  <si>
    <t>TOTAL EXPENDITURE</t>
  </si>
  <si>
    <r>
      <t>CAPITAL INCOME (</t>
    </r>
    <r>
      <rPr>
        <b/>
        <sz val="12"/>
        <color indexed="10"/>
        <rFont val="Arial"/>
        <family val="2"/>
      </rPr>
      <t>Input as minus figures</t>
    </r>
    <r>
      <rPr>
        <b/>
        <sz val="12"/>
        <rFont val="Arial"/>
        <family val="2"/>
      </rPr>
      <t>)</t>
    </r>
  </si>
  <si>
    <r>
      <t>Direct revenue financing</t>
    </r>
    <r>
      <rPr>
        <sz val="10"/>
        <rFont val="Arial"/>
        <family val="2"/>
      </rPr>
      <t xml:space="preserve"> (revenue contributions to capital - Match E30)</t>
    </r>
  </si>
  <si>
    <t>TOTAL CAPITAL INCOME</t>
  </si>
  <si>
    <t>CAPITAL EXPENDITURE</t>
  </si>
  <si>
    <t>TOTAL CAPITAL EXPENDITURE</t>
  </si>
  <si>
    <r>
      <t xml:space="preserve">BALANCES BROUGHT FORWARD </t>
    </r>
    <r>
      <rPr>
        <b/>
        <sz val="12"/>
        <color rgb="FFFF0000"/>
        <rFont val="Arial"/>
        <family val="2"/>
      </rPr>
      <t>(Input surpluses as minus figures)</t>
    </r>
  </si>
  <si>
    <t>Committed Revenue</t>
  </si>
  <si>
    <t>Uncommitted Revenue</t>
  </si>
  <si>
    <t>Community Funding</t>
  </si>
  <si>
    <t>TOTAL REVENUE</t>
  </si>
  <si>
    <t>Devolved Formula Capital</t>
  </si>
  <si>
    <t>Other Capital</t>
  </si>
  <si>
    <t>TOTAL CAPITAL</t>
  </si>
  <si>
    <t>TOTAL (SURPLUS)/DEFICIT BROUGHT FORWARD</t>
  </si>
  <si>
    <t>BALANCES CARRIED FORWARD</t>
  </si>
  <si>
    <r>
      <t>Headteacher</t>
    </r>
    <r>
      <rPr>
        <b/>
        <sz val="12"/>
        <color indexed="10"/>
        <rFont val="Arial"/>
        <family val="2"/>
      </rPr>
      <t xml:space="preserve"> </t>
    </r>
    <r>
      <rPr>
        <sz val="12"/>
        <color indexed="10"/>
        <rFont val="Arial"/>
        <family val="2"/>
      </rPr>
      <t>*</t>
    </r>
  </si>
  <si>
    <t>Chair of Governors / Finance Committee</t>
  </si>
  <si>
    <t>Signature (1):</t>
  </si>
  <si>
    <t>Signature (2):</t>
  </si>
  <si>
    <t>Name:</t>
  </si>
  <si>
    <t>Position:</t>
  </si>
  <si>
    <t>Date Signed:</t>
  </si>
  <si>
    <t>The Headteacher and Chair of Governors must sign the budget before it is submitted.</t>
  </si>
  <si>
    <r>
      <t xml:space="preserve">USE THIS SHEET FOR YOUR </t>
    </r>
    <r>
      <rPr>
        <b/>
        <u/>
        <sz val="14"/>
        <rFont val="Arial"/>
        <family val="2"/>
      </rPr>
      <t>ORIGINAL</t>
    </r>
    <r>
      <rPr>
        <b/>
        <sz val="14"/>
        <rFont val="Arial"/>
        <family val="2"/>
      </rPr>
      <t xml:space="preserve"> BUDGET WORKINGS</t>
    </r>
  </si>
  <si>
    <t>DEDELEGATED BUDGET/ACTUAL POSTINGS</t>
  </si>
  <si>
    <t>De-Delegated Budgets:</t>
  </si>
  <si>
    <t>The figures in column E in the blue section must be included in the budget and profiled 100% in April.  The I01 figure is in addition to the toolkit numbers</t>
  </si>
  <si>
    <t>Funding</t>
  </si>
  <si>
    <t>Free School Meal Eligiblity</t>
  </si>
  <si>
    <t>Licences and Subscriptions</t>
  </si>
  <si>
    <t xml:space="preserve">Facilities Time </t>
  </si>
  <si>
    <t>TOTAL DE-DELEGATED BUDGET</t>
  </si>
  <si>
    <t>Journal required for De-Delegated Budgets:</t>
  </si>
  <si>
    <t>DR  E23</t>
  </si>
  <si>
    <t>DR  E11</t>
  </si>
  <si>
    <t>CR  I01</t>
  </si>
  <si>
    <t>REVISED BUDGET PLAN</t>
  </si>
  <si>
    <r>
      <rPr>
        <sz val="14"/>
        <rFont val="Arial"/>
        <family val="2"/>
      </rPr>
      <t>Variance Analysis Completed</t>
    </r>
    <r>
      <rPr>
        <sz val="8"/>
        <rFont val="Arial"/>
        <family val="2"/>
      </rPr>
      <t xml:space="preserve"> 
</t>
    </r>
    <r>
      <rPr>
        <sz val="10"/>
        <rFont val="Arial"/>
        <family val="2"/>
      </rPr>
      <t>(see next tab)</t>
    </r>
  </si>
  <si>
    <t>REVISED</t>
  </si>
  <si>
    <t>BALANCES BROUGHT FORWARD</t>
  </si>
  <si>
    <r>
      <t xml:space="preserve">An Excel version and a signed PDF must be emailed to SchoolsFinance@milton-keynes.gov.uk by </t>
    </r>
    <r>
      <rPr>
        <b/>
        <u/>
        <sz val="14"/>
        <color indexed="8"/>
        <rFont val="Arial"/>
        <family val="2"/>
      </rPr>
      <t>1st November 2022</t>
    </r>
  </si>
  <si>
    <r>
      <t xml:space="preserve">USE THIS SHEET FOR YOUR </t>
    </r>
    <r>
      <rPr>
        <b/>
        <u/>
        <sz val="14"/>
        <rFont val="Arial"/>
        <family val="2"/>
      </rPr>
      <t>REVISED</t>
    </r>
    <r>
      <rPr>
        <b/>
        <sz val="14"/>
        <rFont val="Arial"/>
        <family val="2"/>
      </rPr>
      <t xml:space="preserve"> BUDGET WORKINGS</t>
    </r>
  </si>
  <si>
    <t>COMPARISON BETWEEN ORIGINAL AND REVISED BUDGET</t>
  </si>
  <si>
    <t>Provide explanations in all the red cells</t>
  </si>
  <si>
    <t>VARIANCE</t>
  </si>
  <si>
    <t>Reason for Variance</t>
  </si>
  <si>
    <t>Decrease</t>
  </si>
  <si>
    <t>Increase</t>
  </si>
  <si>
    <t>Explanation Required</t>
  </si>
  <si>
    <r>
      <rPr>
        <sz val="14"/>
        <color indexed="10"/>
        <rFont val="Arial"/>
        <family val="2"/>
      </rPr>
      <t>Adv</t>
    </r>
    <r>
      <rPr>
        <sz val="14"/>
        <rFont val="Arial"/>
        <family val="2"/>
      </rPr>
      <t>/(Fav)</t>
    </r>
  </si>
  <si>
    <t>INCOME</t>
  </si>
  <si>
    <t>TOTAL EXPENDITURE (b)</t>
  </si>
  <si>
    <t>TOTAL CAPITAL INCOME (c)</t>
  </si>
  <si>
    <t>TOTAL CAPITAL EXPENDITURE (d)</t>
  </si>
  <si>
    <t>TOTAL SURPLUS/(DEFICIT) BROUGHT FORWARD</t>
  </si>
  <si>
    <t>Forecast based on YTD actuals plus budget</t>
  </si>
  <si>
    <t>Annual Forecast</t>
  </si>
  <si>
    <t>EXPLANATION OF VARIANCES</t>
  </si>
  <si>
    <r>
      <t>(Favourable)/</t>
    </r>
    <r>
      <rPr>
        <b/>
        <sz val="10"/>
        <color indexed="10"/>
        <rFont val="Arial"/>
        <family val="2"/>
      </rPr>
      <t>Adverse</t>
    </r>
  </si>
  <si>
    <t>Enter the schools web remittance password on the ORIGINAL BUDGET tab in cell D2.  This will populate the original budget template and the de-delegated budgets 23-24 tab, entries on this tab should be budgeted and profiled 100% in April.</t>
  </si>
  <si>
    <r>
      <t xml:space="preserve">Original Budget Tab - </t>
    </r>
    <r>
      <rPr>
        <b/>
        <u/>
        <sz val="12"/>
        <color rgb="FFFF0000"/>
        <rFont val="Arial"/>
        <family val="2"/>
      </rPr>
      <t>DUE TO SCHOOLS FINANCE ON 1 MAY 2023</t>
    </r>
  </si>
  <si>
    <r>
      <t xml:space="preserve">Revised Budget Tab - </t>
    </r>
    <r>
      <rPr>
        <b/>
        <u/>
        <sz val="12"/>
        <color rgb="FFFF0000"/>
        <rFont val="Arial"/>
        <family val="2"/>
      </rPr>
      <t>DUE TO SCHOOLS FINANCE ON 1 NOVEMBER 2023</t>
    </r>
  </si>
  <si>
    <t>Original Budget Workings Tab</t>
  </si>
  <si>
    <t>This template does not have to be completed as part of the budget process.  It is included for schools to use as part of their financial monitoring.</t>
  </si>
  <si>
    <t>Notional amounts for rates should be included in I01 and E17</t>
  </si>
  <si>
    <t>Brought forward balanceswill be confirmed by Tuesday 25 April 2023.</t>
  </si>
  <si>
    <t>Include teachers pay rise/increments in September and support staff increments in October (if appropriate)</t>
  </si>
  <si>
    <t>Budget Due 1st May 2023</t>
  </si>
  <si>
    <t>2023/2024</t>
  </si>
  <si>
    <r>
      <t xml:space="preserve">An Excel version and a signed PDF must be emailed to SchoolsFinance@milton-keynes.gov.uk by </t>
    </r>
    <r>
      <rPr>
        <b/>
        <u/>
        <sz val="14"/>
        <color indexed="8"/>
        <rFont val="Arial"/>
        <family val="2"/>
      </rPr>
      <t>1st May 2023</t>
    </r>
  </si>
  <si>
    <t>St Mary and St Giles Church of England School</t>
  </si>
  <si>
    <t>Reimbursed insurance amounts</t>
  </si>
  <si>
    <t>Bishop Parker</t>
  </si>
  <si>
    <t>Bow Brickhill</t>
  </si>
  <si>
    <t>St Bernadettes</t>
  </si>
  <si>
    <t>St Monicas</t>
  </si>
  <si>
    <t>St Thomas Aquinas</t>
  </si>
  <si>
    <t>2023-2024</t>
  </si>
  <si>
    <t xml:space="preserve">The figures in column E in the green section must be posted on to FMS in April.  </t>
  </si>
  <si>
    <t>Budget Due 1st November 2023</t>
  </si>
  <si>
    <t>Enter the schools web remittance password on the ORIGINAL BUDGET tab in cell D2.  This will populate the de-delegated budgets 23-24 tab, entries on this tab should be budgeted and profiled 100% in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</si>
</sst>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Red]\(#,##0\)"/>
    <numFmt numFmtId="165" formatCode="00"/>
    <numFmt numFmtId="166" formatCode="#,##0.00_ ;[Red]\-#,##0.00\ "/>
    <numFmt numFmtId="167" formatCode="#,##0_ ;[Red]\-#,##0\ "/>
    <numFmt numFmtId="168" formatCode="#,##0.00;[Red]\(#,##0.00\)"/>
  </numFmts>
  <fonts count="52" x14ac:knownFonts="1">
    <font>
      <sz val="10"/>
      <name val="Arial"/>
    </font>
    <font>
      <sz val="11"/>
      <color theme="1"/>
      <name val="Calibri"/>
      <family val="2"/>
      <scheme val="minor"/>
    </font>
    <font>
      <sz val="10"/>
      <name val="Arial"/>
      <family val="2"/>
    </font>
    <font>
      <b/>
      <sz val="16"/>
      <name val="Arial"/>
      <family val="2"/>
    </font>
    <font>
      <b/>
      <sz val="11"/>
      <name val="Arial"/>
      <family val="2"/>
    </font>
    <font>
      <sz val="11"/>
      <name val="Arial"/>
      <family val="2"/>
    </font>
    <font>
      <b/>
      <sz val="12"/>
      <name val="Arial"/>
      <family val="2"/>
    </font>
    <font>
      <b/>
      <sz val="10"/>
      <name val="Arial"/>
      <family val="2"/>
    </font>
    <font>
      <sz val="8"/>
      <name val="Arial"/>
      <family val="2"/>
    </font>
    <font>
      <sz val="12"/>
      <color indexed="10"/>
      <name val="Arial"/>
      <family val="2"/>
    </font>
    <font>
      <sz val="8"/>
      <name val="Arial"/>
      <family val="2"/>
    </font>
    <font>
      <b/>
      <sz val="14"/>
      <name val="Arial"/>
      <family val="2"/>
    </font>
    <font>
      <b/>
      <sz val="18"/>
      <name val="Arial"/>
      <family val="2"/>
    </font>
    <font>
      <b/>
      <sz val="12"/>
      <color indexed="10"/>
      <name val="Arial"/>
      <family val="2"/>
    </font>
    <font>
      <b/>
      <sz val="9"/>
      <name val="Arial"/>
      <family val="2"/>
    </font>
    <font>
      <b/>
      <sz val="15"/>
      <name val="Arial"/>
      <family val="2"/>
    </font>
    <font>
      <sz val="12"/>
      <name val="Arial"/>
      <family val="2"/>
    </font>
    <font>
      <b/>
      <sz val="7"/>
      <name val="Arial"/>
      <family val="2"/>
    </font>
    <font>
      <b/>
      <u/>
      <sz val="14"/>
      <name val="Arial"/>
      <family val="2"/>
    </font>
    <font>
      <b/>
      <u/>
      <sz val="12"/>
      <name val="Arial"/>
      <family val="2"/>
    </font>
    <font>
      <sz val="10"/>
      <name val="Symbol"/>
      <family val="1"/>
      <charset val="2"/>
    </font>
    <font>
      <sz val="10"/>
      <name val="Arial"/>
      <family val="2"/>
    </font>
    <font>
      <b/>
      <sz val="10"/>
      <color indexed="10"/>
      <name val="Arial"/>
      <family val="2"/>
    </font>
    <font>
      <sz val="14"/>
      <name val="Arial"/>
      <family val="2"/>
    </font>
    <font>
      <b/>
      <u/>
      <sz val="18"/>
      <name val="Arial"/>
      <family val="2"/>
    </font>
    <font>
      <sz val="10"/>
      <name val="Arial"/>
      <family val="2"/>
    </font>
    <font>
      <b/>
      <sz val="13"/>
      <name val="Arial"/>
      <family val="2"/>
    </font>
    <font>
      <sz val="16"/>
      <name val="Arial"/>
      <family val="2"/>
    </font>
    <font>
      <b/>
      <u/>
      <sz val="14"/>
      <color indexed="8"/>
      <name val="Arial"/>
      <family val="2"/>
    </font>
    <font>
      <sz val="14"/>
      <color indexed="10"/>
      <name val="Arial"/>
      <family val="2"/>
    </font>
    <font>
      <b/>
      <u/>
      <sz val="10"/>
      <name val="Arial"/>
      <family val="2"/>
    </font>
    <font>
      <sz val="11"/>
      <color theme="1"/>
      <name val="Calibri"/>
      <family val="2"/>
      <scheme val="minor"/>
    </font>
    <font>
      <sz val="12"/>
      <name val="Calibri"/>
      <family val="2"/>
      <scheme val="minor"/>
    </font>
    <font>
      <b/>
      <sz val="12"/>
      <name val="Calibri"/>
      <family val="2"/>
      <scheme val="minor"/>
    </font>
    <font>
      <sz val="14"/>
      <color rgb="FFFF0000"/>
      <name val="Arial"/>
      <family val="2"/>
    </font>
    <font>
      <b/>
      <sz val="14"/>
      <color theme="1"/>
      <name val="Arial"/>
      <family val="2"/>
    </font>
    <font>
      <sz val="10"/>
      <color theme="0"/>
      <name val="Arial"/>
      <family val="2"/>
    </font>
    <font>
      <b/>
      <sz val="18"/>
      <color theme="3" tint="0.79998168889431442"/>
      <name val="Arial"/>
      <family val="2"/>
    </font>
    <font>
      <sz val="10"/>
      <color rgb="FFFF0000"/>
      <name val="Arial"/>
      <family val="2"/>
    </font>
    <font>
      <b/>
      <u/>
      <sz val="12"/>
      <color rgb="FFFF0000"/>
      <name val="Arial"/>
      <family val="2"/>
    </font>
    <font>
      <b/>
      <sz val="12"/>
      <color rgb="FFFF0000"/>
      <name val="Arial"/>
      <family val="2"/>
    </font>
    <font>
      <sz val="12"/>
      <color theme="1"/>
      <name val="Arial"/>
      <family val="2"/>
    </font>
    <font>
      <b/>
      <sz val="14"/>
      <color theme="0"/>
      <name val="Arial"/>
      <family val="2"/>
    </font>
    <font>
      <b/>
      <sz val="12"/>
      <color rgb="FF0070C0"/>
      <name val="Arial"/>
      <family val="2"/>
    </font>
    <font>
      <sz val="11"/>
      <name val="Calibri"/>
      <family val="2"/>
      <scheme val="minor"/>
    </font>
    <font>
      <i/>
      <sz val="10"/>
      <name val="Arial"/>
      <family val="2"/>
    </font>
    <font>
      <b/>
      <sz val="16"/>
      <color theme="1"/>
      <name val="Arial"/>
      <family val="2"/>
    </font>
    <font>
      <b/>
      <u/>
      <sz val="16"/>
      <name val="Arial"/>
      <family val="2"/>
    </font>
    <font>
      <b/>
      <sz val="12"/>
      <color theme="1"/>
      <name val="Arial"/>
      <family val="2"/>
    </font>
    <font>
      <sz val="12"/>
      <color rgb="FF000000"/>
      <name val="Arial"/>
      <family val="2"/>
    </font>
    <font>
      <sz val="14"/>
      <color theme="0"/>
      <name val="Arial"/>
      <family val="2"/>
    </font>
    <font>
      <u/>
      <sz val="10"/>
      <color theme="10"/>
      <name val="Arial"/>
      <family val="2"/>
    </font>
  </fonts>
  <fills count="14">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6" tint="0.59999389629810485"/>
        <bgColor theme="8" tint="-0.24994659260841701"/>
      </patternFill>
    </fill>
    <fill>
      <patternFill patternType="solid">
        <fgColor theme="5" tint="0.59999389629810485"/>
        <bgColor indexed="64"/>
      </patternFill>
    </fill>
    <fill>
      <patternFill patternType="solid">
        <fgColor rgb="FFCCCCFF"/>
        <bgColor indexed="64"/>
      </patternFill>
    </fill>
    <fill>
      <patternFill patternType="solid">
        <fgColor rgb="FF92D05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indexed="22"/>
      </left>
      <right style="thin">
        <color indexed="22"/>
      </right>
      <top/>
      <bottom/>
      <diagonal/>
    </border>
    <border>
      <left/>
      <right style="thin">
        <color indexed="22"/>
      </right>
      <top/>
      <bottom/>
      <diagonal/>
    </border>
    <border>
      <left/>
      <right/>
      <top/>
      <bottom style="thin">
        <color indexed="22"/>
      </bottom>
      <diagonal/>
    </border>
    <border>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22"/>
      </top>
      <bottom style="thin">
        <color indexed="22"/>
      </bottom>
      <diagonal/>
    </border>
    <border>
      <left/>
      <right style="medium">
        <color indexed="64"/>
      </right>
      <top/>
      <bottom/>
      <diagonal/>
    </border>
    <border>
      <left/>
      <right style="medium">
        <color indexed="64"/>
      </right>
      <top/>
      <bottom style="thin">
        <color indexed="22"/>
      </bottom>
      <diagonal/>
    </border>
    <border>
      <left style="medium">
        <color indexed="64"/>
      </left>
      <right/>
      <top/>
      <bottom style="medium">
        <color indexed="64"/>
      </bottom>
      <diagonal/>
    </border>
    <border>
      <left/>
      <right/>
      <top/>
      <bottom style="medium">
        <color indexed="64"/>
      </bottom>
      <diagonal/>
    </border>
    <border>
      <left style="thin">
        <color indexed="22"/>
      </left>
      <right style="thin">
        <color indexed="22"/>
      </right>
      <top/>
      <bottom style="medium">
        <color indexed="64"/>
      </bottom>
      <diagonal/>
    </border>
    <border>
      <left/>
      <right style="medium">
        <color indexed="64"/>
      </right>
      <top style="thin">
        <color indexed="22"/>
      </top>
      <bottom style="medium">
        <color indexed="64"/>
      </bottom>
      <diagonal/>
    </border>
    <border>
      <left/>
      <right style="medium">
        <color indexed="64"/>
      </right>
      <top/>
      <bottom style="medium">
        <color indexed="64"/>
      </bottom>
      <diagonal/>
    </border>
    <border>
      <left/>
      <right style="medium">
        <color indexed="64"/>
      </right>
      <top style="thin">
        <color indexed="22"/>
      </top>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style="thin">
        <color indexed="22"/>
      </left>
      <right style="thin">
        <color indexed="22"/>
      </right>
      <top style="thin">
        <color indexed="22"/>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thin">
        <color indexed="22"/>
      </top>
      <bottom style="medium">
        <color indexed="64"/>
      </bottom>
      <diagonal/>
    </border>
    <border>
      <left style="medium">
        <color indexed="64"/>
      </left>
      <right style="medium">
        <color indexed="64"/>
      </right>
      <top/>
      <bottom style="thin">
        <color indexed="22"/>
      </bottom>
      <diagonal/>
    </border>
    <border>
      <left style="medium">
        <color indexed="64"/>
      </left>
      <right style="medium">
        <color indexed="64"/>
      </right>
      <top/>
      <bottom style="thin">
        <color indexed="64"/>
      </bottom>
      <diagonal/>
    </border>
    <border>
      <left/>
      <right/>
      <top style="thin">
        <color indexed="22"/>
      </top>
      <bottom style="thin">
        <color indexed="64"/>
      </bottom>
      <diagonal/>
    </border>
    <border>
      <left/>
      <right style="thin">
        <color indexed="22"/>
      </right>
      <top style="thin">
        <color indexed="22"/>
      </top>
      <bottom style="thin">
        <color indexed="64"/>
      </bottom>
      <diagonal/>
    </border>
    <border>
      <left/>
      <right style="thin">
        <color indexed="22"/>
      </right>
      <top/>
      <bottom style="double">
        <color indexed="64"/>
      </bottom>
      <diagonal/>
    </border>
    <border>
      <left/>
      <right style="thin">
        <color indexed="22"/>
      </right>
      <top style="thin">
        <color indexed="22"/>
      </top>
      <bottom style="double">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64"/>
      </bottom>
      <diagonal/>
    </border>
    <border>
      <left style="thin">
        <color indexed="22"/>
      </left>
      <right/>
      <top/>
      <bottom style="double">
        <color indexed="64"/>
      </bottom>
      <diagonal/>
    </border>
  </borders>
  <cellStyleXfs count="11">
    <xf numFmtId="0" fontId="0" fillId="0" borderId="0"/>
    <xf numFmtId="43" fontId="2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31" fillId="0" borderId="0"/>
    <xf numFmtId="0" fontId="1" fillId="0" borderId="0"/>
    <xf numFmtId="0" fontId="41" fillId="0" borderId="0"/>
    <xf numFmtId="0" fontId="2" fillId="0" borderId="0"/>
    <xf numFmtId="0" fontId="51" fillId="0" borderId="0" applyNumberFormat="0" applyFill="0" applyBorder="0" applyAlignment="0" applyProtection="0"/>
  </cellStyleXfs>
  <cellXfs count="461">
    <xf numFmtId="0" fontId="0" fillId="0" borderId="0" xfId="0"/>
    <xf numFmtId="0" fontId="7" fillId="0" borderId="0" xfId="0" applyFont="1"/>
    <xf numFmtId="0" fontId="18" fillId="0" borderId="0" xfId="0" applyFont="1" applyAlignment="1">
      <alignment horizontal="center"/>
    </xf>
    <xf numFmtId="0" fontId="0" fillId="0" borderId="0" xfId="0" applyAlignment="1">
      <alignment vertical="top"/>
    </xf>
    <xf numFmtId="0" fontId="21" fillId="0" borderId="0" xfId="0" applyFont="1"/>
    <xf numFmtId="164" fontId="7" fillId="0" borderId="0" xfId="0" applyNumberFormat="1" applyFont="1"/>
    <xf numFmtId="164" fontId="17" fillId="0" borderId="0" xfId="0" applyNumberFormat="1" applyFont="1"/>
    <xf numFmtId="0" fontId="5" fillId="0" borderId="0" xfId="0" applyFont="1" applyAlignment="1">
      <alignment wrapText="1"/>
    </xf>
    <xf numFmtId="0" fontId="0" fillId="0" borderId="0" xfId="0" applyAlignment="1">
      <alignment wrapText="1"/>
    </xf>
    <xf numFmtId="0" fontId="23" fillId="0" borderId="0" xfId="0" applyFont="1"/>
    <xf numFmtId="0" fontId="18" fillId="0" borderId="0" xfId="0" applyFont="1"/>
    <xf numFmtId="0" fontId="0" fillId="0" borderId="0" xfId="0" applyAlignment="1">
      <alignment vertical="top" wrapText="1"/>
    </xf>
    <xf numFmtId="0" fontId="20" fillId="0" borderId="0" xfId="0" applyFont="1"/>
    <xf numFmtId="0" fontId="19" fillId="0" borderId="0" xfId="0" applyFont="1"/>
    <xf numFmtId="0" fontId="2" fillId="0" borderId="0" xfId="0" applyFont="1"/>
    <xf numFmtId="0" fontId="2" fillId="0" borderId="0" xfId="0" applyFont="1" applyAlignment="1">
      <alignment vertical="top" wrapText="1"/>
    </xf>
    <xf numFmtId="0" fontId="7" fillId="0" borderId="0" xfId="0" applyFont="1" applyAlignment="1">
      <alignment vertical="center"/>
    </xf>
    <xf numFmtId="0" fontId="2" fillId="0" borderId="0" xfId="0" applyFont="1" applyAlignment="1">
      <alignment horizontal="right"/>
    </xf>
    <xf numFmtId="3" fontId="2" fillId="0" borderId="0" xfId="0" applyNumberFormat="1" applyFont="1" applyAlignment="1">
      <alignment horizontal="right"/>
    </xf>
    <xf numFmtId="0" fontId="32" fillId="0" borderId="0" xfId="0" applyFont="1"/>
    <xf numFmtId="0" fontId="33" fillId="0" borderId="0" xfId="0" applyFont="1"/>
    <xf numFmtId="43" fontId="7" fillId="0" borderId="0" xfId="1" applyFont="1" applyAlignment="1">
      <alignment vertical="center" wrapText="1"/>
    </xf>
    <xf numFmtId="43" fontId="0" fillId="0" borderId="0" xfId="1" applyFont="1"/>
    <xf numFmtId="0" fontId="23" fillId="0" borderId="0" xfId="0" applyFont="1" applyAlignment="1">
      <alignment vertical="center" wrapText="1"/>
    </xf>
    <xf numFmtId="0" fontId="36" fillId="0" borderId="0" xfId="0" applyFont="1"/>
    <xf numFmtId="0" fontId="2" fillId="0" borderId="0" xfId="0" applyFont="1" applyAlignment="1">
      <alignment vertical="center"/>
    </xf>
    <xf numFmtId="11" fontId="2" fillId="0" borderId="0" xfId="0" applyNumberFormat="1" applyFont="1"/>
    <xf numFmtId="0" fontId="2" fillId="0" borderId="0" xfId="0" applyFont="1" applyAlignment="1">
      <alignment horizontal="right" vertical="center"/>
    </xf>
    <xf numFmtId="0" fontId="2" fillId="0" borderId="0" xfId="0" applyFont="1" applyAlignment="1">
      <alignment vertical="center" wrapText="1"/>
    </xf>
    <xf numFmtId="0" fontId="16" fillId="0" borderId="0" xfId="0" applyFont="1" applyAlignment="1">
      <alignment horizontal="right" vertical="top" wrapText="1"/>
    </xf>
    <xf numFmtId="0" fontId="7" fillId="0" borderId="0" xfId="0" applyFont="1" applyAlignment="1">
      <alignment vertical="center" wrapText="1"/>
    </xf>
    <xf numFmtId="0" fontId="2" fillId="0" borderId="0" xfId="4"/>
    <xf numFmtId="0" fontId="23" fillId="0" borderId="0" xfId="4" applyFont="1"/>
    <xf numFmtId="0" fontId="2" fillId="0" borderId="0" xfId="3"/>
    <xf numFmtId="3" fontId="2" fillId="0" borderId="0" xfId="0" applyNumberFormat="1" applyFont="1"/>
    <xf numFmtId="164" fontId="2" fillId="0" borderId="0" xfId="0" applyNumberFormat="1" applyFont="1"/>
    <xf numFmtId="0" fontId="16" fillId="0" borderId="0" xfId="0" applyFont="1" applyAlignment="1">
      <alignment vertical="center"/>
    </xf>
    <xf numFmtId="0" fontId="23" fillId="0" borderId="0" xfId="0" applyFont="1" applyAlignment="1">
      <alignment vertical="center"/>
    </xf>
    <xf numFmtId="0" fontId="16" fillId="0" borderId="0" xfId="0" applyFont="1" applyAlignment="1">
      <alignment vertical="center" wrapText="1"/>
    </xf>
    <xf numFmtId="0" fontId="30" fillId="0" borderId="0" xfId="0" applyFont="1" applyAlignment="1">
      <alignment vertical="center"/>
    </xf>
    <xf numFmtId="0" fontId="0" fillId="0" borderId="0" xfId="0" applyAlignment="1">
      <alignment vertical="center"/>
    </xf>
    <xf numFmtId="0" fontId="38" fillId="0" borderId="0" xfId="0" applyFont="1" applyAlignment="1">
      <alignment vertical="center"/>
    </xf>
    <xf numFmtId="0" fontId="34" fillId="0" borderId="0" xfId="0" applyFont="1" applyAlignment="1">
      <alignment vertical="center"/>
    </xf>
    <xf numFmtId="0" fontId="19" fillId="0" borderId="0" xfId="0" applyFont="1" applyAlignment="1">
      <alignment vertical="center"/>
    </xf>
    <xf numFmtId="166" fontId="7" fillId="0" borderId="0" xfId="0" applyNumberFormat="1" applyFont="1"/>
    <xf numFmtId="0" fontId="24" fillId="0" borderId="0" xfId="0" applyFont="1"/>
    <xf numFmtId="165" fontId="7" fillId="0" borderId="0" xfId="0" applyNumberFormat="1" applyFont="1" applyAlignment="1">
      <alignment horizontal="center"/>
    </xf>
    <xf numFmtId="166" fontId="2" fillId="0" borderId="2" xfId="0" applyNumberFormat="1" applyFont="1" applyBorder="1" applyProtection="1">
      <protection locked="0"/>
    </xf>
    <xf numFmtId="164" fontId="2" fillId="0" borderId="0" xfId="0" applyNumberFormat="1" applyFont="1" applyProtection="1">
      <protection locked="0"/>
    </xf>
    <xf numFmtId="167" fontId="2" fillId="0" borderId="1" xfId="0" applyNumberFormat="1" applyFont="1" applyBorder="1" applyProtection="1">
      <protection locked="0"/>
    </xf>
    <xf numFmtId="167" fontId="2" fillId="0" borderId="2" xfId="0" applyNumberFormat="1" applyFont="1" applyBorder="1" applyProtection="1">
      <protection locked="0"/>
    </xf>
    <xf numFmtId="166" fontId="2" fillId="0" borderId="4" xfId="0" applyNumberFormat="1" applyFont="1" applyBorder="1" applyProtection="1">
      <protection locked="0"/>
    </xf>
    <xf numFmtId="167" fontId="2" fillId="0" borderId="3" xfId="0" applyNumberFormat="1" applyFont="1" applyBorder="1" applyProtection="1">
      <protection locked="0"/>
    </xf>
    <xf numFmtId="167" fontId="2" fillId="0" borderId="4" xfId="0" applyNumberFormat="1" applyFont="1" applyBorder="1" applyProtection="1">
      <protection locked="0"/>
    </xf>
    <xf numFmtId="167" fontId="2" fillId="0" borderId="5" xfId="0" applyNumberFormat="1" applyFont="1" applyBorder="1" applyProtection="1">
      <protection locked="0"/>
    </xf>
    <xf numFmtId="167" fontId="2" fillId="0" borderId="6" xfId="0" applyNumberFormat="1" applyFont="1" applyBorder="1" applyProtection="1">
      <protection locked="0"/>
    </xf>
    <xf numFmtId="0" fontId="6" fillId="0" borderId="0" xfId="0" applyFont="1"/>
    <xf numFmtId="166" fontId="2" fillId="0" borderId="7" xfId="0" applyNumberFormat="1" applyFont="1" applyBorder="1" applyProtection="1">
      <protection locked="0"/>
    </xf>
    <xf numFmtId="166" fontId="2" fillId="0" borderId="0" xfId="0" applyNumberFormat="1" applyFont="1" applyProtection="1">
      <protection locked="0"/>
    </xf>
    <xf numFmtId="166" fontId="2" fillId="0" borderId="8" xfId="0" applyNumberFormat="1" applyFont="1" applyBorder="1" applyProtection="1">
      <protection locked="0"/>
    </xf>
    <xf numFmtId="164" fontId="2" fillId="0" borderId="8" xfId="0" applyNumberFormat="1" applyFont="1" applyBorder="1" applyProtection="1">
      <protection locked="0"/>
    </xf>
    <xf numFmtId="166" fontId="2" fillId="0" borderId="0" xfId="0" applyNumberFormat="1" applyFont="1"/>
    <xf numFmtId="164" fontId="6" fillId="0" borderId="0" xfId="0" applyNumberFormat="1" applyFont="1"/>
    <xf numFmtId="0" fontId="15" fillId="0" borderId="0" xfId="0" applyFont="1" applyAlignment="1">
      <alignment horizontal="left"/>
    </xf>
    <xf numFmtId="3" fontId="6" fillId="0" borderId="0" xfId="0" applyNumberFormat="1" applyFont="1"/>
    <xf numFmtId="0" fontId="4" fillId="0" borderId="0" xfId="0" applyFont="1" applyAlignment="1">
      <alignment horizontal="right" wrapText="1"/>
    </xf>
    <xf numFmtId="0" fontId="16" fillId="0" borderId="0" xfId="0" applyFont="1" applyAlignment="1">
      <alignment horizontal="right" wrapText="1"/>
    </xf>
    <xf numFmtId="0" fontId="4" fillId="0" borderId="0" xfId="0" applyFont="1" applyAlignment="1">
      <alignment horizontal="right"/>
    </xf>
    <xf numFmtId="0" fontId="11" fillId="0" borderId="0" xfId="0" applyFont="1"/>
    <xf numFmtId="0" fontId="5" fillId="0" borderId="0" xfId="0" applyFont="1" applyAlignment="1">
      <alignment horizontal="right" wrapText="1"/>
    </xf>
    <xf numFmtId="3" fontId="22" fillId="0" borderId="0" xfId="0" applyNumberFormat="1" applyFont="1"/>
    <xf numFmtId="3" fontId="35" fillId="0" borderId="0" xfId="0" applyNumberFormat="1" applyFont="1"/>
    <xf numFmtId="0" fontId="2" fillId="0" borderId="10" xfId="0" applyFont="1" applyBorder="1"/>
    <xf numFmtId="0" fontId="2" fillId="0" borderId="11" xfId="0" applyFont="1" applyBorder="1"/>
    <xf numFmtId="0" fontId="6" fillId="0" borderId="11" xfId="0" applyFont="1" applyBorder="1" applyAlignment="1">
      <alignment vertical="center"/>
    </xf>
    <xf numFmtId="0" fontId="14" fillId="0" borderId="11" xfId="0" applyFont="1" applyBorder="1" applyAlignment="1">
      <alignment horizontal="center" wrapText="1"/>
    </xf>
    <xf numFmtId="0" fontId="2" fillId="0" borderId="13" xfId="0" applyFont="1" applyBorder="1"/>
    <xf numFmtId="4" fontId="7" fillId="0" borderId="14" xfId="0" applyNumberFormat="1" applyFont="1" applyBorder="1"/>
    <xf numFmtId="0" fontId="7" fillId="0" borderId="0" xfId="0" applyFont="1" applyAlignment="1">
      <alignment horizontal="center"/>
    </xf>
    <xf numFmtId="0" fontId="7" fillId="0" borderId="15" xfId="0" applyFont="1" applyBorder="1"/>
    <xf numFmtId="0" fontId="7" fillId="0" borderId="16" xfId="0" applyFont="1" applyBorder="1"/>
    <xf numFmtId="165" fontId="7" fillId="0" borderId="18" xfId="0" applyNumberFormat="1" applyFont="1" applyBorder="1" applyAlignment="1">
      <alignment horizontal="center"/>
    </xf>
    <xf numFmtId="0" fontId="12" fillId="5" borderId="0" xfId="0" applyFont="1" applyFill="1"/>
    <xf numFmtId="0" fontId="24" fillId="5" borderId="0" xfId="0" applyFont="1" applyFill="1"/>
    <xf numFmtId="0" fontId="2" fillId="5" borderId="0" xfId="0" applyFont="1" applyFill="1"/>
    <xf numFmtId="0" fontId="11" fillId="5" borderId="0" xfId="0" applyFont="1" applyFill="1" applyAlignment="1">
      <alignment wrapText="1"/>
    </xf>
    <xf numFmtId="164" fontId="2" fillId="5" borderId="0" xfId="0" applyNumberFormat="1" applyFont="1" applyFill="1"/>
    <xf numFmtId="0" fontId="7" fillId="5" borderId="0" xfId="0" applyFont="1" applyFill="1"/>
    <xf numFmtId="0" fontId="11" fillId="5" borderId="0" xfId="0" applyFont="1" applyFill="1" applyAlignment="1">
      <alignment horizontal="right" wrapText="1"/>
    </xf>
    <xf numFmtId="164" fontId="11" fillId="5" borderId="0" xfId="0" applyNumberFormat="1" applyFont="1" applyFill="1" applyAlignment="1">
      <alignment horizontal="right"/>
    </xf>
    <xf numFmtId="164" fontId="11" fillId="5" borderId="0" xfId="0" quotePrefix="1" applyNumberFormat="1" applyFont="1" applyFill="1" applyAlignment="1">
      <alignment horizontal="left"/>
    </xf>
    <xf numFmtId="164" fontId="23" fillId="5" borderId="0" xfId="0" applyNumberFormat="1" applyFont="1" applyFill="1"/>
    <xf numFmtId="0" fontId="26" fillId="5" borderId="0" xfId="0" applyFont="1" applyFill="1" applyAlignment="1">
      <alignment horizontal="left" wrapText="1"/>
    </xf>
    <xf numFmtId="3" fontId="2" fillId="5" borderId="0" xfId="0" applyNumberFormat="1" applyFont="1" applyFill="1"/>
    <xf numFmtId="164" fontId="8" fillId="5" borderId="0" xfId="0" applyNumberFormat="1" applyFont="1" applyFill="1" applyAlignment="1">
      <alignment vertical="top"/>
    </xf>
    <xf numFmtId="3" fontId="23" fillId="5" borderId="11" xfId="0" applyNumberFormat="1" applyFont="1" applyFill="1" applyBorder="1" applyAlignment="1">
      <alignment horizontal="center"/>
    </xf>
    <xf numFmtId="164" fontId="23" fillId="5" borderId="11" xfId="0" applyNumberFormat="1" applyFont="1" applyFill="1" applyBorder="1" applyAlignment="1">
      <alignment horizontal="center"/>
    </xf>
    <xf numFmtId="3" fontId="23" fillId="5" borderId="0" xfId="0" applyNumberFormat="1" applyFont="1" applyFill="1" applyAlignment="1">
      <alignment horizontal="center"/>
    </xf>
    <xf numFmtId="3" fontId="2" fillId="5" borderId="18" xfId="0" applyNumberFormat="1" applyFont="1" applyFill="1" applyBorder="1" applyAlignment="1">
      <alignment horizontal="center"/>
    </xf>
    <xf numFmtId="164" fontId="2" fillId="5" borderId="18" xfId="0" applyNumberFormat="1" applyFont="1" applyFill="1" applyBorder="1" applyAlignment="1">
      <alignment horizontal="center"/>
    </xf>
    <xf numFmtId="0" fontId="7" fillId="5" borderId="21" xfId="0" applyFont="1" applyFill="1" applyBorder="1" applyAlignment="1">
      <alignment horizontal="center"/>
    </xf>
    <xf numFmtId="4" fontId="7" fillId="0" borderId="22" xfId="0" applyNumberFormat="1" applyFont="1" applyBorder="1"/>
    <xf numFmtId="0" fontId="5" fillId="0" borderId="11" xfId="0" applyFont="1" applyBorder="1" applyAlignment="1">
      <alignment wrapText="1"/>
    </xf>
    <xf numFmtId="165" fontId="7" fillId="0" borderId="11" xfId="0" applyNumberFormat="1" applyFont="1" applyBorder="1" applyAlignment="1">
      <alignment horizontal="center"/>
    </xf>
    <xf numFmtId="164" fontId="2" fillId="0" borderId="11" xfId="0" applyNumberFormat="1" applyFont="1" applyBorder="1" applyProtection="1">
      <protection locked="0"/>
    </xf>
    <xf numFmtId="164" fontId="7" fillId="0" borderId="12" xfId="0" applyNumberFormat="1" applyFont="1" applyBorder="1"/>
    <xf numFmtId="164" fontId="7" fillId="0" borderId="15" xfId="0" applyNumberFormat="1" applyFont="1" applyBorder="1"/>
    <xf numFmtId="0" fontId="5" fillId="0" borderId="0" xfId="0" applyFont="1" applyAlignment="1">
      <alignment vertical="center" wrapText="1"/>
    </xf>
    <xf numFmtId="0" fontId="7" fillId="0" borderId="12" xfId="0" applyFont="1" applyBorder="1"/>
    <xf numFmtId="0" fontId="6" fillId="0" borderId="11" xfId="0" applyFont="1" applyBorder="1"/>
    <xf numFmtId="0" fontId="5" fillId="0" borderId="0" xfId="0" applyFont="1"/>
    <xf numFmtId="166" fontId="2" fillId="0" borderId="6" xfId="0" applyNumberFormat="1" applyFont="1" applyBorder="1" applyProtection="1">
      <protection locked="0"/>
    </xf>
    <xf numFmtId="166" fontId="2" fillId="0" borderId="11" xfId="0" applyNumberFormat="1" applyFont="1" applyBorder="1"/>
    <xf numFmtId="0" fontId="7" fillId="0" borderId="18" xfId="0" applyFont="1" applyBorder="1"/>
    <xf numFmtId="0" fontId="7" fillId="0" borderId="21" xfId="0" applyFont="1" applyBorder="1"/>
    <xf numFmtId="0" fontId="7" fillId="0" borderId="11" xfId="0" applyFont="1" applyBorder="1"/>
    <xf numFmtId="0" fontId="2" fillId="5" borderId="10" xfId="0" applyFont="1" applyFill="1" applyBorder="1"/>
    <xf numFmtId="0" fontId="6" fillId="5" borderId="11" xfId="0" applyFont="1" applyFill="1" applyBorder="1"/>
    <xf numFmtId="165" fontId="7" fillId="5" borderId="11" xfId="0" applyNumberFormat="1" applyFont="1" applyFill="1" applyBorder="1" applyAlignment="1">
      <alignment horizontal="center"/>
    </xf>
    <xf numFmtId="166" fontId="2" fillId="5" borderId="11" xfId="0" applyNumberFormat="1" applyFont="1" applyFill="1" applyBorder="1"/>
    <xf numFmtId="0" fontId="7" fillId="5" borderId="12" xfId="0" applyFont="1" applyFill="1" applyBorder="1"/>
    <xf numFmtId="0" fontId="7" fillId="0" borderId="17" xfId="0" applyFont="1" applyBorder="1"/>
    <xf numFmtId="0" fontId="4" fillId="0" borderId="18" xfId="0" applyFont="1" applyBorder="1" applyAlignment="1">
      <alignment wrapText="1"/>
    </xf>
    <xf numFmtId="166" fontId="7" fillId="0" borderId="18" xfId="0" applyNumberFormat="1" applyFont="1" applyBorder="1"/>
    <xf numFmtId="0" fontId="6" fillId="0" borderId="0" xfId="0" applyFont="1" applyAlignment="1">
      <alignment horizontal="right" vertical="center"/>
    </xf>
    <xf numFmtId="0" fontId="33" fillId="0" borderId="0" xfId="0" applyFont="1" applyAlignment="1">
      <alignment horizontal="right" vertical="center"/>
    </xf>
    <xf numFmtId="0" fontId="42" fillId="4" borderId="0" xfId="0" applyFont="1" applyFill="1"/>
    <xf numFmtId="0" fontId="6" fillId="5" borderId="17" xfId="0" applyFont="1" applyFill="1" applyBorder="1" applyAlignment="1">
      <alignment horizontal="right" vertical="center"/>
    </xf>
    <xf numFmtId="0" fontId="6" fillId="5" borderId="18" xfId="0" applyFont="1" applyFill="1" applyBorder="1" applyAlignment="1">
      <alignment horizontal="left" vertical="center"/>
    </xf>
    <xf numFmtId="0" fontId="6" fillId="5" borderId="18" xfId="0" applyFont="1" applyFill="1" applyBorder="1" applyAlignment="1">
      <alignment horizontal="right" vertical="center" wrapText="1"/>
    </xf>
    <xf numFmtId="165" fontId="6" fillId="5" borderId="18" xfId="0" applyNumberFormat="1" applyFont="1" applyFill="1" applyBorder="1" applyAlignment="1">
      <alignment horizontal="right" vertical="center"/>
    </xf>
    <xf numFmtId="166" fontId="6" fillId="5" borderId="18" xfId="0" applyNumberFormat="1" applyFont="1" applyFill="1" applyBorder="1" applyAlignment="1">
      <alignment horizontal="right" vertical="center"/>
    </xf>
    <xf numFmtId="0" fontId="6" fillId="5" borderId="21" xfId="0" applyFont="1" applyFill="1" applyBorder="1" applyAlignment="1">
      <alignment horizontal="right" vertical="center"/>
    </xf>
    <xf numFmtId="0" fontId="2" fillId="5" borderId="11" xfId="0" applyFont="1" applyFill="1" applyBorder="1"/>
    <xf numFmtId="0" fontId="5" fillId="5" borderId="11" xfId="0" applyFont="1" applyFill="1" applyBorder="1" applyAlignment="1">
      <alignment wrapText="1"/>
    </xf>
    <xf numFmtId="0" fontId="7" fillId="5" borderId="24" xfId="0" applyFont="1" applyFill="1" applyBorder="1"/>
    <xf numFmtId="0" fontId="2" fillId="5" borderId="17" xfId="0" applyFont="1" applyFill="1" applyBorder="1"/>
    <xf numFmtId="0" fontId="6" fillId="5" borderId="18" xfId="0" applyFont="1" applyFill="1" applyBorder="1"/>
    <xf numFmtId="165" fontId="7" fillId="5" borderId="18" xfId="0" applyNumberFormat="1" applyFont="1" applyFill="1" applyBorder="1" applyAlignment="1">
      <alignment horizontal="center"/>
    </xf>
    <xf numFmtId="4" fontId="7" fillId="5" borderId="20" xfId="0" applyNumberFormat="1" applyFont="1" applyFill="1" applyBorder="1"/>
    <xf numFmtId="0" fontId="7" fillId="5" borderId="11" xfId="0" applyFont="1" applyFill="1" applyBorder="1"/>
    <xf numFmtId="0" fontId="2" fillId="0" borderId="26" xfId="0" applyFont="1" applyBorder="1"/>
    <xf numFmtId="0" fontId="2" fillId="0" borderId="27" xfId="0" applyFont="1" applyBorder="1"/>
    <xf numFmtId="0" fontId="5" fillId="0" borderId="27" xfId="0" applyFont="1" applyBorder="1" applyAlignment="1">
      <alignment wrapText="1"/>
    </xf>
    <xf numFmtId="165" fontId="7" fillId="0" borderId="27" xfId="0" applyNumberFormat="1" applyFont="1" applyBorder="1" applyAlignment="1">
      <alignment horizontal="center"/>
    </xf>
    <xf numFmtId="166" fontId="2" fillId="0" borderId="27" xfId="0" applyNumberFormat="1" applyFont="1" applyBorder="1"/>
    <xf numFmtId="0" fontId="7" fillId="0" borderId="28" xfId="0" applyFont="1" applyBorder="1"/>
    <xf numFmtId="0" fontId="7" fillId="0" borderId="27" xfId="0" applyFont="1" applyBorder="1"/>
    <xf numFmtId="0" fontId="2" fillId="2" borderId="10" xfId="0" applyFont="1" applyFill="1" applyBorder="1"/>
    <xf numFmtId="0" fontId="6" fillId="2" borderId="11" xfId="0" applyFont="1" applyFill="1" applyBorder="1"/>
    <xf numFmtId="165" fontId="7" fillId="2" borderId="11" xfId="0" applyNumberFormat="1" applyFont="1" applyFill="1" applyBorder="1" applyAlignment="1">
      <alignment horizontal="center"/>
    </xf>
    <xf numFmtId="166" fontId="2" fillId="2" borderId="11" xfId="0" applyNumberFormat="1" applyFont="1" applyFill="1" applyBorder="1"/>
    <xf numFmtId="164" fontId="2" fillId="2" borderId="11" xfId="0" applyNumberFormat="1" applyFont="1" applyFill="1" applyBorder="1"/>
    <xf numFmtId="0" fontId="7" fillId="2" borderId="12" xfId="0" applyFont="1" applyFill="1" applyBorder="1"/>
    <xf numFmtId="0" fontId="7" fillId="2" borderId="17" xfId="0" applyFont="1" applyFill="1" applyBorder="1"/>
    <xf numFmtId="0" fontId="7" fillId="2" borderId="18" xfId="0" applyFont="1" applyFill="1" applyBorder="1"/>
    <xf numFmtId="0" fontId="4" fillId="2" borderId="18" xfId="0" applyFont="1" applyFill="1" applyBorder="1" applyAlignment="1">
      <alignment wrapText="1"/>
    </xf>
    <xf numFmtId="165" fontId="7" fillId="2" borderId="18" xfId="0" applyNumberFormat="1" applyFont="1" applyFill="1" applyBorder="1" applyAlignment="1">
      <alignment horizontal="center"/>
    </xf>
    <xf numFmtId="166" fontId="7" fillId="2" borderId="18" xfId="0" applyNumberFormat="1" applyFont="1" applyFill="1" applyBorder="1"/>
    <xf numFmtId="0" fontId="7" fillId="2" borderId="21" xfId="0" applyFont="1" applyFill="1" applyBorder="1"/>
    <xf numFmtId="0" fontId="12" fillId="6" borderId="0" xfId="0" applyFont="1" applyFill="1"/>
    <xf numFmtId="0" fontId="24" fillId="6" borderId="0" xfId="0" applyFont="1" applyFill="1"/>
    <xf numFmtId="0" fontId="2" fillId="6" borderId="0" xfId="0" applyFont="1" applyFill="1"/>
    <xf numFmtId="0" fontId="11" fillId="6" borderId="0" xfId="0" applyFont="1" applyFill="1" applyAlignment="1">
      <alignment wrapText="1"/>
    </xf>
    <xf numFmtId="164" fontId="2" fillId="6" borderId="0" xfId="0" applyNumberFormat="1" applyFont="1" applyFill="1"/>
    <xf numFmtId="0" fontId="7" fillId="6" borderId="0" xfId="0" applyFont="1" applyFill="1"/>
    <xf numFmtId="0" fontId="11" fillId="6" borderId="0" xfId="0" applyFont="1" applyFill="1" applyAlignment="1">
      <alignment horizontal="right" wrapText="1"/>
    </xf>
    <xf numFmtId="164" fontId="11" fillId="6" borderId="0" xfId="0" applyNumberFormat="1" applyFont="1" applyFill="1" applyAlignment="1">
      <alignment horizontal="right"/>
    </xf>
    <xf numFmtId="164" fontId="11" fillId="6" borderId="0" xfId="0" quotePrefix="1" applyNumberFormat="1" applyFont="1" applyFill="1" applyAlignment="1">
      <alignment horizontal="left"/>
    </xf>
    <xf numFmtId="164" fontId="23" fillId="6" borderId="0" xfId="0" applyNumberFormat="1" applyFont="1" applyFill="1"/>
    <xf numFmtId="0" fontId="26" fillId="6" borderId="0" xfId="0" applyFont="1" applyFill="1" applyAlignment="1">
      <alignment horizontal="left" wrapText="1"/>
    </xf>
    <xf numFmtId="3" fontId="2" fillId="6" borderId="0" xfId="0" applyNumberFormat="1" applyFont="1" applyFill="1"/>
    <xf numFmtId="164" fontId="8" fillId="6" borderId="0" xfId="0" applyNumberFormat="1" applyFont="1" applyFill="1" applyAlignment="1">
      <alignment vertical="top"/>
    </xf>
    <xf numFmtId="3" fontId="23" fillId="6" borderId="11" xfId="0" applyNumberFormat="1" applyFont="1" applyFill="1" applyBorder="1" applyAlignment="1">
      <alignment horizontal="center"/>
    </xf>
    <xf numFmtId="164" fontId="23" fillId="6" borderId="11" xfId="0" applyNumberFormat="1" applyFont="1" applyFill="1" applyBorder="1" applyAlignment="1">
      <alignment horizontal="center"/>
    </xf>
    <xf numFmtId="3" fontId="23" fillId="6" borderId="0" xfId="0" applyNumberFormat="1" applyFont="1" applyFill="1" applyAlignment="1">
      <alignment horizontal="center"/>
    </xf>
    <xf numFmtId="3" fontId="2" fillId="6" borderId="18" xfId="0" applyNumberFormat="1" applyFont="1" applyFill="1" applyBorder="1" applyAlignment="1">
      <alignment horizontal="center"/>
    </xf>
    <xf numFmtId="164" fontId="2" fillId="6" borderId="18" xfId="0" applyNumberFormat="1" applyFont="1" applyFill="1" applyBorder="1" applyAlignment="1">
      <alignment horizontal="center"/>
    </xf>
    <xf numFmtId="0" fontId="7" fillId="6" borderId="21" xfId="0" applyFont="1" applyFill="1" applyBorder="1" applyAlignment="1">
      <alignment horizontal="center"/>
    </xf>
    <xf numFmtId="0" fontId="2" fillId="6" borderId="17" xfId="0" applyFont="1" applyFill="1" applyBorder="1"/>
    <xf numFmtId="0" fontId="6" fillId="6" borderId="18" xfId="0" applyFont="1" applyFill="1" applyBorder="1"/>
    <xf numFmtId="165" fontId="7" fillId="6" borderId="18" xfId="0" applyNumberFormat="1" applyFont="1" applyFill="1" applyBorder="1" applyAlignment="1">
      <alignment horizontal="center"/>
    </xf>
    <xf numFmtId="4" fontId="7" fillId="6" borderId="20" xfId="0" applyNumberFormat="1" applyFont="1" applyFill="1" applyBorder="1"/>
    <xf numFmtId="0" fontId="2" fillId="6" borderId="10" xfId="0" applyFont="1" applyFill="1" applyBorder="1"/>
    <xf numFmtId="0" fontId="2" fillId="6" borderId="11" xfId="0" applyFont="1" applyFill="1" applyBorder="1"/>
    <xf numFmtId="0" fontId="5" fillId="6" borderId="11" xfId="0" applyFont="1" applyFill="1" applyBorder="1" applyAlignment="1">
      <alignment wrapText="1"/>
    </xf>
    <xf numFmtId="165" fontId="7" fillId="6" borderId="11" xfId="0" applyNumberFormat="1" applyFont="1" applyFill="1" applyBorder="1" applyAlignment="1">
      <alignment horizontal="center"/>
    </xf>
    <xf numFmtId="0" fontId="7" fillId="6" borderId="12" xfId="0" applyFont="1" applyFill="1" applyBorder="1"/>
    <xf numFmtId="0" fontId="6" fillId="6" borderId="11" xfId="0" applyFont="1" applyFill="1" applyBorder="1"/>
    <xf numFmtId="166" fontId="2" fillId="6" borderId="11" xfId="0" applyNumberFormat="1" applyFont="1" applyFill="1" applyBorder="1"/>
    <xf numFmtId="0" fontId="6" fillId="6" borderId="17" xfId="0" applyFont="1" applyFill="1" applyBorder="1" applyAlignment="1">
      <alignment horizontal="right" vertical="center"/>
    </xf>
    <xf numFmtId="0" fontId="6" fillId="6" borderId="18" xfId="0" applyFont="1" applyFill="1" applyBorder="1" applyAlignment="1">
      <alignment horizontal="left" vertical="center"/>
    </xf>
    <xf numFmtId="0" fontId="6" fillId="6" borderId="18" xfId="0" applyFont="1" applyFill="1" applyBorder="1" applyAlignment="1">
      <alignment horizontal="right" vertical="center" wrapText="1"/>
    </xf>
    <xf numFmtId="165" fontId="6" fillId="6" borderId="18" xfId="0" applyNumberFormat="1" applyFont="1" applyFill="1" applyBorder="1" applyAlignment="1">
      <alignment horizontal="right" vertical="center"/>
    </xf>
    <xf numFmtId="166" fontId="6" fillId="6" borderId="18" xfId="0" applyNumberFormat="1" applyFont="1" applyFill="1" applyBorder="1" applyAlignment="1">
      <alignment horizontal="right" vertical="center"/>
    </xf>
    <xf numFmtId="0" fontId="6" fillId="6" borderId="21" xfId="0" applyFont="1" applyFill="1" applyBorder="1" applyAlignment="1">
      <alignment horizontal="right" vertical="center"/>
    </xf>
    <xf numFmtId="0" fontId="7" fillId="6" borderId="24" xfId="0" applyFont="1" applyFill="1" applyBorder="1"/>
    <xf numFmtId="0" fontId="12" fillId="0" borderId="0" xfId="0" applyFont="1"/>
    <xf numFmtId="0" fontId="11" fillId="0" borderId="0" xfId="0" applyFont="1" applyAlignment="1">
      <alignment horizontal="right" wrapText="1"/>
    </xf>
    <xf numFmtId="3" fontId="2" fillId="0" borderId="0" xfId="0" applyNumberFormat="1" applyFont="1" applyProtection="1">
      <protection locked="0"/>
    </xf>
    <xf numFmtId="3" fontId="23" fillId="0" borderId="0" xfId="0" applyNumberFormat="1" applyFont="1" applyAlignment="1">
      <alignment horizontal="center"/>
    </xf>
    <xf numFmtId="0" fontId="6" fillId="0" borderId="0" xfId="0" applyFont="1" applyAlignment="1">
      <alignment vertical="center"/>
    </xf>
    <xf numFmtId="0" fontId="2" fillId="0" borderId="9" xfId="0" applyFont="1" applyBorder="1" applyAlignment="1" applyProtection="1">
      <alignment horizontal="left" vertical="top" wrapText="1"/>
      <protection locked="0"/>
    </xf>
    <xf numFmtId="166" fontId="0" fillId="0" borderId="0" xfId="0" applyNumberFormat="1"/>
    <xf numFmtId="167" fontId="7" fillId="0" borderId="0" xfId="0" applyNumberFormat="1" applyFont="1"/>
    <xf numFmtId="167" fontId="2" fillId="0" borderId="2" xfId="0" applyNumberFormat="1" applyFont="1" applyBorder="1"/>
    <xf numFmtId="3" fontId="2" fillId="0" borderId="0" xfId="0" applyNumberFormat="1" applyFont="1" applyAlignment="1" applyProtection="1">
      <alignment horizontal="left" vertical="top" wrapText="1"/>
      <protection locked="0"/>
    </xf>
    <xf numFmtId="0" fontId="5" fillId="0" borderId="0" xfId="0" quotePrefix="1" applyFont="1" applyAlignment="1">
      <alignment wrapText="1"/>
    </xf>
    <xf numFmtId="167" fontId="2" fillId="0" borderId="0" xfId="0" applyNumberFormat="1" applyFont="1"/>
    <xf numFmtId="167" fontId="2" fillId="0" borderId="7" xfId="0" applyNumberFormat="1" applyFont="1" applyBorder="1"/>
    <xf numFmtId="167" fontId="2" fillId="0" borderId="4" xfId="0" applyNumberFormat="1" applyFont="1" applyBorder="1"/>
    <xf numFmtId="167" fontId="0" fillId="0" borderId="0" xfId="0" applyNumberFormat="1"/>
    <xf numFmtId="0" fontId="12" fillId="3" borderId="0" xfId="0" applyFont="1" applyFill="1"/>
    <xf numFmtId="0" fontId="24" fillId="3" borderId="0" xfId="0" applyFont="1" applyFill="1"/>
    <xf numFmtId="0" fontId="2" fillId="3" borderId="0" xfId="0" applyFont="1" applyFill="1"/>
    <xf numFmtId="0" fontId="11" fillId="3" borderId="0" xfId="0" applyFont="1" applyFill="1" applyAlignment="1">
      <alignment wrapText="1"/>
    </xf>
    <xf numFmtId="164" fontId="2" fillId="3" borderId="0" xfId="0" applyNumberFormat="1" applyFont="1" applyFill="1"/>
    <xf numFmtId="0" fontId="7" fillId="3" borderId="0" xfId="0" applyFont="1" applyFill="1"/>
    <xf numFmtId="0" fontId="11" fillId="3" borderId="0" xfId="0" applyFont="1" applyFill="1" applyAlignment="1">
      <alignment horizontal="right" wrapText="1"/>
    </xf>
    <xf numFmtId="164" fontId="11" fillId="3" borderId="0" xfId="0" applyNumberFormat="1" applyFont="1" applyFill="1" applyAlignment="1">
      <alignment horizontal="right"/>
    </xf>
    <xf numFmtId="164" fontId="11" fillId="3" borderId="0" xfId="0" quotePrefix="1" applyNumberFormat="1" applyFont="1" applyFill="1" applyAlignment="1">
      <alignment horizontal="left"/>
    </xf>
    <xf numFmtId="164" fontId="23" fillId="3" borderId="0" xfId="0" applyNumberFormat="1" applyFont="1" applyFill="1"/>
    <xf numFmtId="0" fontId="26" fillId="3" borderId="0" xfId="0" applyFont="1" applyFill="1" applyAlignment="1">
      <alignment horizontal="left" wrapText="1"/>
    </xf>
    <xf numFmtId="3" fontId="2" fillId="3" borderId="0" xfId="0" applyNumberFormat="1" applyFont="1" applyFill="1"/>
    <xf numFmtId="164" fontId="8" fillId="3" borderId="0" xfId="0" applyNumberFormat="1" applyFont="1" applyFill="1" applyAlignment="1">
      <alignment vertical="top"/>
    </xf>
    <xf numFmtId="164" fontId="23" fillId="3" borderId="11" xfId="0" applyNumberFormat="1" applyFont="1" applyFill="1" applyBorder="1" applyAlignment="1">
      <alignment horizontal="center"/>
    </xf>
    <xf numFmtId="3" fontId="2" fillId="3" borderId="18" xfId="0" applyNumberFormat="1" applyFont="1" applyFill="1" applyBorder="1" applyAlignment="1">
      <alignment horizontal="center"/>
    </xf>
    <xf numFmtId="164" fontId="2" fillId="3" borderId="18" xfId="0" applyNumberFormat="1" applyFont="1" applyFill="1" applyBorder="1" applyAlignment="1">
      <alignment horizontal="center"/>
    </xf>
    <xf numFmtId="0" fontId="7" fillId="3" borderId="21" xfId="0" applyFont="1" applyFill="1" applyBorder="1" applyAlignment="1">
      <alignment horizontal="center"/>
    </xf>
    <xf numFmtId="0" fontId="2" fillId="3" borderId="10" xfId="0" applyFont="1" applyFill="1" applyBorder="1"/>
    <xf numFmtId="0" fontId="2" fillId="3" borderId="11" xfId="0" applyFont="1" applyFill="1" applyBorder="1"/>
    <xf numFmtId="0" fontId="5" fillId="3" borderId="11" xfId="0" applyFont="1" applyFill="1" applyBorder="1" applyAlignment="1">
      <alignment wrapText="1"/>
    </xf>
    <xf numFmtId="165" fontId="7" fillId="3" borderId="11" xfId="0" applyNumberFormat="1" applyFont="1" applyFill="1" applyBorder="1" applyAlignment="1">
      <alignment horizontal="center"/>
    </xf>
    <xf numFmtId="166" fontId="2" fillId="3" borderId="23" xfId="0" applyNumberFormat="1" applyFont="1" applyFill="1" applyBorder="1" applyProtection="1">
      <protection locked="0"/>
    </xf>
    <xf numFmtId="0" fontId="7" fillId="3" borderId="24" xfId="0" applyFont="1" applyFill="1" applyBorder="1"/>
    <xf numFmtId="0" fontId="2" fillId="3" borderId="17" xfId="0" applyFont="1" applyFill="1" applyBorder="1"/>
    <xf numFmtId="0" fontId="6" fillId="3" borderId="18" xfId="0" applyFont="1" applyFill="1" applyBorder="1"/>
    <xf numFmtId="165" fontId="7" fillId="3" borderId="18" xfId="0" applyNumberFormat="1" applyFont="1" applyFill="1" applyBorder="1" applyAlignment="1">
      <alignment horizontal="center"/>
    </xf>
    <xf numFmtId="166" fontId="7" fillId="3" borderId="19" xfId="0" applyNumberFormat="1" applyFont="1" applyFill="1" applyBorder="1" applyProtection="1">
      <protection locked="0"/>
    </xf>
    <xf numFmtId="4" fontId="7" fillId="3" borderId="20" xfId="0" applyNumberFormat="1" applyFont="1" applyFill="1" applyBorder="1"/>
    <xf numFmtId="166" fontId="7" fillId="0" borderId="12" xfId="0" applyNumberFormat="1" applyFont="1" applyBorder="1"/>
    <xf numFmtId="166" fontId="7" fillId="0" borderId="15" xfId="0" applyNumberFormat="1" applyFont="1" applyBorder="1"/>
    <xf numFmtId="166" fontId="7" fillId="0" borderId="28" xfId="0" applyNumberFormat="1" applyFont="1" applyBorder="1"/>
    <xf numFmtId="166" fontId="7" fillId="0" borderId="21" xfId="0" applyNumberFormat="1" applyFont="1" applyBorder="1"/>
    <xf numFmtId="166" fontId="7" fillId="5" borderId="12" xfId="0" applyNumberFormat="1" applyFont="1" applyFill="1" applyBorder="1"/>
    <xf numFmtId="166" fontId="7" fillId="2" borderId="21" xfId="0" applyNumberFormat="1" applyFont="1" applyFill="1" applyBorder="1"/>
    <xf numFmtId="168" fontId="7" fillId="3" borderId="25" xfId="0" applyNumberFormat="1" applyFont="1" applyFill="1" applyBorder="1" applyProtection="1">
      <protection locked="0"/>
    </xf>
    <xf numFmtId="164" fontId="2" fillId="3" borderId="11" xfId="0" applyNumberFormat="1" applyFont="1" applyFill="1" applyBorder="1" applyProtection="1">
      <protection locked="0"/>
    </xf>
    <xf numFmtId="0" fontId="7" fillId="3" borderId="12" xfId="0" applyFont="1" applyFill="1" applyBorder="1"/>
    <xf numFmtId="0" fontId="6" fillId="3" borderId="11" xfId="0" applyFont="1" applyFill="1" applyBorder="1"/>
    <xf numFmtId="166" fontId="2" fillId="3" borderId="11" xfId="0" applyNumberFormat="1" applyFont="1" applyFill="1" applyBorder="1"/>
    <xf numFmtId="166" fontId="7" fillId="3" borderId="12" xfId="0" applyNumberFormat="1" applyFont="1" applyFill="1" applyBorder="1"/>
    <xf numFmtId="0" fontId="7" fillId="3" borderId="11" xfId="0" applyFont="1" applyFill="1" applyBorder="1"/>
    <xf numFmtId="0" fontId="6" fillId="3" borderId="17" xfId="0" applyFont="1" applyFill="1" applyBorder="1" applyAlignment="1">
      <alignment horizontal="right" vertical="center"/>
    </xf>
    <xf numFmtId="0" fontId="6" fillId="3" borderId="18" xfId="0" applyFont="1" applyFill="1" applyBorder="1" applyAlignment="1">
      <alignment horizontal="left" vertical="center"/>
    </xf>
    <xf numFmtId="0" fontId="6" fillId="3" borderId="18" xfId="0" applyFont="1" applyFill="1" applyBorder="1" applyAlignment="1">
      <alignment horizontal="right" vertical="center" wrapText="1"/>
    </xf>
    <xf numFmtId="165" fontId="6" fillId="3" borderId="18" xfId="0" applyNumberFormat="1" applyFont="1" applyFill="1" applyBorder="1" applyAlignment="1">
      <alignment horizontal="right" vertical="center"/>
    </xf>
    <xf numFmtId="166" fontId="6" fillId="3" borderId="18" xfId="0" applyNumberFormat="1" applyFont="1" applyFill="1" applyBorder="1" applyAlignment="1">
      <alignment horizontal="right" vertical="center"/>
    </xf>
    <xf numFmtId="166" fontId="6" fillId="3" borderId="21" xfId="0" applyNumberFormat="1" applyFont="1" applyFill="1" applyBorder="1" applyAlignment="1">
      <alignment horizontal="right" vertical="center"/>
    </xf>
    <xf numFmtId="0" fontId="16" fillId="0" borderId="0" xfId="0" applyFont="1" applyAlignment="1">
      <alignment horizontal="left" vertical="top" wrapText="1"/>
    </xf>
    <xf numFmtId="3" fontId="23" fillId="0" borderId="0" xfId="0" applyNumberFormat="1" applyFont="1"/>
    <xf numFmtId="167" fontId="2" fillId="0" borderId="39" xfId="0" applyNumberFormat="1" applyFont="1" applyBorder="1"/>
    <xf numFmtId="167" fontId="2" fillId="0" borderId="38" xfId="0" applyNumberFormat="1" applyFont="1" applyBorder="1"/>
    <xf numFmtId="167" fontId="2" fillId="0" borderId="41" xfId="0" applyNumberFormat="1" applyFont="1" applyBorder="1"/>
    <xf numFmtId="0" fontId="16" fillId="0" borderId="0" xfId="0" applyFont="1" applyAlignment="1">
      <alignment horizontal="left" vertical="center" wrapText="1"/>
    </xf>
    <xf numFmtId="0" fontId="2" fillId="0" borderId="0" xfId="0" applyFont="1" applyAlignment="1">
      <alignment horizontal="left" vertical="top" wrapText="1"/>
    </xf>
    <xf numFmtId="0" fontId="8" fillId="0" borderId="0" xfId="3" applyFont="1" applyAlignment="1">
      <alignment horizontal="center"/>
    </xf>
    <xf numFmtId="4" fontId="2" fillId="0" borderId="0" xfId="3" applyNumberFormat="1"/>
    <xf numFmtId="0" fontId="43" fillId="0" borderId="0" xfId="3" applyFont="1"/>
    <xf numFmtId="3" fontId="2" fillId="0" borderId="0" xfId="3" applyNumberFormat="1"/>
    <xf numFmtId="3" fontId="7" fillId="0" borderId="0" xfId="3" applyNumberFormat="1" applyFont="1" applyAlignment="1">
      <alignment horizontal="center"/>
    </xf>
    <xf numFmtId="4" fontId="7" fillId="0" borderId="0" xfId="3" applyNumberFormat="1" applyFont="1" applyAlignment="1">
      <alignment horizontal="center"/>
    </xf>
    <xf numFmtId="3" fontId="7" fillId="0" borderId="0" xfId="3" applyNumberFormat="1" applyFont="1" applyAlignment="1">
      <alignment horizontal="center" wrapText="1"/>
    </xf>
    <xf numFmtId="1" fontId="44" fillId="9" borderId="42" xfId="3" applyNumberFormat="1" applyFont="1" applyFill="1" applyBorder="1" applyAlignment="1">
      <alignment horizontal="left"/>
    </xf>
    <xf numFmtId="0" fontId="44" fillId="9" borderId="42" xfId="3" applyFont="1" applyFill="1" applyBorder="1" applyAlignment="1">
      <alignment horizontal="left"/>
    </xf>
    <xf numFmtId="4" fontId="2" fillId="0" borderId="43" xfId="3" applyNumberFormat="1" applyBorder="1"/>
    <xf numFmtId="0" fontId="45" fillId="0" borderId="0" xfId="3" applyFont="1"/>
    <xf numFmtId="43" fontId="2" fillId="0" borderId="0" xfId="2" applyFont="1" applyProtection="1"/>
    <xf numFmtId="0" fontId="7" fillId="0" borderId="0" xfId="3" applyFont="1"/>
    <xf numFmtId="43" fontId="7" fillId="0" borderId="0" xfId="2" applyFont="1" applyAlignment="1" applyProtection="1">
      <alignment horizontal="center"/>
    </xf>
    <xf numFmtId="0" fontId="2" fillId="0" borderId="0" xfId="3" applyAlignment="1">
      <alignment vertical="center"/>
    </xf>
    <xf numFmtId="0" fontId="2" fillId="11" borderId="0" xfId="3" applyFill="1"/>
    <xf numFmtId="0" fontId="7" fillId="11" borderId="0" xfId="3" applyFont="1" applyFill="1" applyAlignment="1">
      <alignment horizontal="center"/>
    </xf>
    <xf numFmtId="43" fontId="7" fillId="11" borderId="0" xfId="2" applyFont="1" applyFill="1" applyAlignment="1" applyProtection="1">
      <alignment horizontal="center"/>
    </xf>
    <xf numFmtId="43" fontId="2" fillId="11" borderId="0" xfId="2" applyFont="1" applyFill="1" applyAlignment="1" applyProtection="1"/>
    <xf numFmtId="0" fontId="7" fillId="11" borderId="0" xfId="3" applyFont="1" applyFill="1" applyAlignment="1">
      <alignment horizontal="center" vertical="center"/>
    </xf>
    <xf numFmtId="0" fontId="7" fillId="11" borderId="0" xfId="3" applyFont="1" applyFill="1" applyAlignment="1">
      <alignment vertical="center"/>
    </xf>
    <xf numFmtId="43" fontId="7" fillId="11" borderId="44" xfId="2" applyFont="1" applyFill="1" applyBorder="1" applyAlignment="1" applyProtection="1">
      <alignment vertical="center"/>
    </xf>
    <xf numFmtId="0" fontId="7" fillId="12" borderId="0" xfId="3" applyFont="1" applyFill="1"/>
    <xf numFmtId="0" fontId="2" fillId="12" borderId="0" xfId="3" applyFill="1"/>
    <xf numFmtId="0" fontId="7" fillId="12" borderId="0" xfId="3" applyFont="1" applyFill="1" applyAlignment="1">
      <alignment horizontal="center" vertical="center"/>
    </xf>
    <xf numFmtId="43" fontId="2" fillId="12" borderId="0" xfId="3" applyNumberFormat="1" applyFill="1"/>
    <xf numFmtId="43" fontId="7" fillId="12" borderId="44" xfId="3" applyNumberFormat="1" applyFont="1" applyFill="1" applyBorder="1"/>
    <xf numFmtId="43" fontId="2" fillId="12" borderId="0" xfId="2" applyFont="1" applyFill="1" applyProtection="1"/>
    <xf numFmtId="0" fontId="7" fillId="0" borderId="0" xfId="3" applyFont="1" applyProtection="1">
      <protection locked="0"/>
    </xf>
    <xf numFmtId="0" fontId="11" fillId="3" borderId="0" xfId="3" applyFont="1" applyFill="1" applyAlignment="1" applyProtection="1">
      <alignment horizontal="center" vertical="center" wrapText="1"/>
      <protection locked="0"/>
    </xf>
    <xf numFmtId="0" fontId="2" fillId="0" borderId="0" xfId="3" applyProtection="1">
      <protection locked="0"/>
    </xf>
    <xf numFmtId="0" fontId="11" fillId="2" borderId="0" xfId="3" applyFont="1" applyFill="1" applyAlignment="1" applyProtection="1">
      <alignment horizontal="center" vertical="center" wrapText="1"/>
      <protection locked="0"/>
    </xf>
    <xf numFmtId="166" fontId="2" fillId="0" borderId="2" xfId="0" applyNumberFormat="1" applyFont="1" applyBorder="1"/>
    <xf numFmtId="166" fontId="2" fillId="0" borderId="4" xfId="0" applyNumberFormat="1" applyFont="1" applyBorder="1"/>
    <xf numFmtId="166" fontId="2" fillId="0" borderId="7" xfId="0" applyNumberFormat="1" applyFont="1" applyBorder="1"/>
    <xf numFmtId="166" fontId="7" fillId="3" borderId="18" xfId="0" applyNumberFormat="1" applyFont="1" applyFill="1" applyBorder="1"/>
    <xf numFmtId="166" fontId="2" fillId="0" borderId="8" xfId="0" applyNumberFormat="1" applyFont="1" applyBorder="1"/>
    <xf numFmtId="166" fontId="2" fillId="0" borderId="6" xfId="0" applyNumberFormat="1" applyFont="1" applyBorder="1"/>
    <xf numFmtId="0" fontId="37" fillId="7" borderId="0" xfId="4" applyFont="1" applyFill="1" applyAlignment="1">
      <alignment horizontal="right"/>
    </xf>
    <xf numFmtId="0" fontId="7" fillId="3" borderId="31" xfId="0" applyFont="1" applyFill="1" applyBorder="1" applyAlignment="1">
      <alignment horizontal="center"/>
    </xf>
    <xf numFmtId="0" fontId="7" fillId="0" borderId="30" xfId="4" applyFont="1" applyBorder="1"/>
    <xf numFmtId="4" fontId="7" fillId="0" borderId="32" xfId="0" applyNumberFormat="1" applyFont="1" applyBorder="1"/>
    <xf numFmtId="0" fontId="7" fillId="0" borderId="30" xfId="0" applyFont="1" applyBorder="1"/>
    <xf numFmtId="4" fontId="7" fillId="0" borderId="33" xfId="0" applyNumberFormat="1" applyFont="1" applyBorder="1"/>
    <xf numFmtId="0" fontId="7" fillId="3" borderId="34" xfId="0" applyFont="1" applyFill="1" applyBorder="1"/>
    <xf numFmtId="4" fontId="7" fillId="3" borderId="35" xfId="0" applyNumberFormat="1" applyFont="1" applyFill="1" applyBorder="1"/>
    <xf numFmtId="164" fontId="7" fillId="0" borderId="29" xfId="0" applyNumberFormat="1" applyFont="1" applyBorder="1"/>
    <xf numFmtId="164" fontId="7" fillId="0" borderId="30" xfId="0" applyNumberFormat="1" applyFont="1" applyBorder="1"/>
    <xf numFmtId="0" fontId="7" fillId="0" borderId="36" xfId="0" applyFont="1" applyBorder="1"/>
    <xf numFmtId="0" fontId="7" fillId="3" borderId="29" xfId="0" applyFont="1" applyFill="1" applyBorder="1"/>
    <xf numFmtId="0" fontId="7" fillId="0" borderId="29" xfId="0" applyFont="1" applyBorder="1"/>
    <xf numFmtId="4" fontId="7" fillId="2" borderId="29" xfId="0" applyNumberFormat="1" applyFont="1" applyFill="1" applyBorder="1"/>
    <xf numFmtId="4" fontId="7" fillId="0" borderId="29" xfId="0" applyNumberFormat="1" applyFont="1" applyBorder="1"/>
    <xf numFmtId="4" fontId="7" fillId="0" borderId="30" xfId="0" applyNumberFormat="1" applyFont="1" applyBorder="1"/>
    <xf numFmtId="4" fontId="7" fillId="0" borderId="37" xfId="0" applyNumberFormat="1" applyFont="1" applyBorder="1"/>
    <xf numFmtId="4" fontId="7" fillId="0" borderId="31" xfId="0" applyNumberFormat="1" applyFont="1" applyBorder="1"/>
    <xf numFmtId="4" fontId="7" fillId="0" borderId="15" xfId="0" applyNumberFormat="1" applyFont="1" applyBorder="1"/>
    <xf numFmtId="4" fontId="7" fillId="5" borderId="29" xfId="0" applyNumberFormat="1" applyFont="1" applyFill="1" applyBorder="1"/>
    <xf numFmtId="4" fontId="7" fillId="2" borderId="31" xfId="0" applyNumberFormat="1" applyFont="1" applyFill="1" applyBorder="1"/>
    <xf numFmtId="4" fontId="7" fillId="0" borderId="0" xfId="0" applyNumberFormat="1" applyFont="1"/>
    <xf numFmtId="4" fontId="7" fillId="3" borderId="29" xfId="0" applyNumberFormat="1" applyFont="1" applyFill="1" applyBorder="1"/>
    <xf numFmtId="4" fontId="6" fillId="3" borderId="31" xfId="0" applyNumberFormat="1" applyFont="1" applyFill="1" applyBorder="1" applyAlignment="1">
      <alignment horizontal="right" vertical="center"/>
    </xf>
    <xf numFmtId="0" fontId="37" fillId="7" borderId="0" xfId="4" applyFont="1" applyFill="1" applyAlignment="1" applyProtection="1">
      <alignment horizontal="right" wrapText="1"/>
      <protection locked="0"/>
    </xf>
    <xf numFmtId="0" fontId="7" fillId="3" borderId="0" xfId="0" applyFont="1" applyFill="1" applyAlignment="1" applyProtection="1">
      <alignment wrapText="1"/>
      <protection locked="0"/>
    </xf>
    <xf numFmtId="0" fontId="7" fillId="3" borderId="31" xfId="0" applyFont="1" applyFill="1" applyBorder="1" applyAlignment="1" applyProtection="1">
      <alignment horizontal="center" wrapText="1"/>
      <protection locked="0"/>
    </xf>
    <xf numFmtId="0" fontId="7" fillId="0" borderId="30" xfId="4" applyFont="1" applyBorder="1" applyAlignment="1" applyProtection="1">
      <alignment wrapText="1"/>
      <protection locked="0"/>
    </xf>
    <xf numFmtId="4" fontId="7" fillId="0" borderId="32" xfId="0" applyNumberFormat="1" applyFont="1" applyBorder="1" applyAlignment="1" applyProtection="1">
      <alignment wrapText="1"/>
      <protection locked="0"/>
    </xf>
    <xf numFmtId="0" fontId="7" fillId="0" borderId="30" xfId="0" applyFont="1" applyBorder="1" applyAlignment="1" applyProtection="1">
      <alignment wrapText="1"/>
      <protection locked="0"/>
    </xf>
    <xf numFmtId="4" fontId="7" fillId="0" borderId="33" xfId="0" applyNumberFormat="1" applyFont="1" applyBorder="1" applyAlignment="1" applyProtection="1">
      <alignment wrapText="1"/>
      <protection locked="0"/>
    </xf>
    <xf numFmtId="0" fontId="7" fillId="3" borderId="34" xfId="0" applyFont="1" applyFill="1" applyBorder="1" applyAlignment="1" applyProtection="1">
      <alignment wrapText="1"/>
      <protection locked="0"/>
    </xf>
    <xf numFmtId="4" fontId="7" fillId="3" borderId="35" xfId="0" applyNumberFormat="1" applyFont="1" applyFill="1" applyBorder="1" applyAlignment="1" applyProtection="1">
      <alignment wrapText="1"/>
      <protection locked="0"/>
    </xf>
    <xf numFmtId="164" fontId="7" fillId="0" borderId="29" xfId="0" applyNumberFormat="1" applyFont="1" applyBorder="1" applyAlignment="1" applyProtection="1">
      <alignment wrapText="1"/>
      <protection locked="0"/>
    </xf>
    <xf numFmtId="164" fontId="7" fillId="0" borderId="30" xfId="0" applyNumberFormat="1" applyFont="1" applyBorder="1" applyAlignment="1" applyProtection="1">
      <alignment wrapText="1"/>
      <protection locked="0"/>
    </xf>
    <xf numFmtId="0" fontId="7" fillId="0" borderId="36" xfId="0" applyFont="1" applyBorder="1" applyAlignment="1" applyProtection="1">
      <alignment wrapText="1"/>
      <protection locked="0"/>
    </xf>
    <xf numFmtId="0" fontId="7" fillId="3" borderId="29" xfId="0" applyFont="1" applyFill="1" applyBorder="1" applyAlignment="1" applyProtection="1">
      <alignment wrapText="1"/>
      <protection locked="0"/>
    </xf>
    <xf numFmtId="164" fontId="7" fillId="0" borderId="0" xfId="0" applyNumberFormat="1" applyFont="1" applyAlignment="1" applyProtection="1">
      <alignment wrapText="1"/>
      <protection locked="0"/>
    </xf>
    <xf numFmtId="166" fontId="2" fillId="0" borderId="0" xfId="0" applyNumberFormat="1" applyFont="1" applyAlignment="1" applyProtection="1">
      <alignment wrapText="1"/>
      <protection locked="0"/>
    </xf>
    <xf numFmtId="0" fontId="7" fillId="0" borderId="29" xfId="0" applyFont="1" applyBorder="1" applyAlignment="1" applyProtection="1">
      <alignment wrapText="1"/>
      <protection locked="0"/>
    </xf>
    <xf numFmtId="0" fontId="7" fillId="0" borderId="0" xfId="0" applyFont="1" applyAlignment="1" applyProtection="1">
      <alignment wrapText="1"/>
      <protection locked="0"/>
    </xf>
    <xf numFmtId="0" fontId="7" fillId="2" borderId="29" xfId="0" applyFont="1" applyFill="1" applyBorder="1" applyAlignment="1" applyProtection="1">
      <alignment wrapText="1"/>
      <protection locked="0"/>
    </xf>
    <xf numFmtId="0" fontId="7" fillId="0" borderId="37" xfId="0" applyFont="1" applyBorder="1" applyAlignment="1" applyProtection="1">
      <alignment wrapText="1"/>
      <protection locked="0"/>
    </xf>
    <xf numFmtId="0" fontId="7" fillId="0" borderId="31" xfId="0" applyFont="1" applyBorder="1" applyAlignment="1" applyProtection="1">
      <alignment wrapText="1"/>
      <protection locked="0"/>
    </xf>
    <xf numFmtId="0" fontId="7" fillId="0" borderId="15" xfId="0" applyFont="1" applyBorder="1" applyAlignment="1" applyProtection="1">
      <alignment wrapText="1"/>
      <protection locked="0"/>
    </xf>
    <xf numFmtId="0" fontId="7" fillId="5" borderId="29" xfId="0" applyFont="1" applyFill="1" applyBorder="1" applyAlignment="1" applyProtection="1">
      <alignment wrapText="1"/>
      <protection locked="0"/>
    </xf>
    <xf numFmtId="0" fontId="7" fillId="2" borderId="31" xfId="0" applyFont="1" applyFill="1" applyBorder="1" applyAlignment="1" applyProtection="1">
      <alignment wrapText="1"/>
      <protection locked="0"/>
    </xf>
    <xf numFmtId="0" fontId="6" fillId="3" borderId="31" xfId="0" applyFont="1" applyFill="1" applyBorder="1" applyAlignment="1" applyProtection="1">
      <alignment horizontal="right" vertical="center" wrapText="1"/>
      <protection locked="0"/>
    </xf>
    <xf numFmtId="0" fontId="48" fillId="0" borderId="0" xfId="8" applyFont="1"/>
    <xf numFmtId="0" fontId="41" fillId="0" borderId="0" xfId="8"/>
    <xf numFmtId="0" fontId="2" fillId="0" borderId="0" xfId="5"/>
    <xf numFmtId="0" fontId="49" fillId="0" borderId="0" xfId="8" applyFont="1" applyAlignment="1">
      <alignment horizontal="right" vertical="center"/>
    </xf>
    <xf numFmtId="0" fontId="49" fillId="13" borderId="0" xfId="8" applyFont="1" applyFill="1" applyAlignment="1">
      <alignment horizontal="right" vertical="center"/>
    </xf>
    <xf numFmtId="0" fontId="30" fillId="0" borderId="0" xfId="3" applyFont="1"/>
    <xf numFmtId="0" fontId="30" fillId="0" borderId="0" xfId="3" applyFont="1" applyAlignment="1">
      <alignment horizontal="center" wrapText="1"/>
    </xf>
    <xf numFmtId="11" fontId="7" fillId="0" borderId="0" xfId="3" applyNumberFormat="1" applyFont="1"/>
    <xf numFmtId="167" fontId="2" fillId="0" borderId="6" xfId="0" applyNumberFormat="1" applyFont="1" applyBorder="1"/>
    <xf numFmtId="166" fontId="2" fillId="5" borderId="23" xfId="0" applyNumberFormat="1" applyFont="1" applyFill="1" applyBorder="1"/>
    <xf numFmtId="166" fontId="7" fillId="5" borderId="18" xfId="0" applyNumberFormat="1" applyFont="1" applyFill="1" applyBorder="1"/>
    <xf numFmtId="166" fontId="7" fillId="5" borderId="19" xfId="0" applyNumberFormat="1" applyFont="1" applyFill="1" applyBorder="1"/>
    <xf numFmtId="164" fontId="2" fillId="0" borderId="11" xfId="0" applyNumberFormat="1" applyFont="1" applyBorder="1"/>
    <xf numFmtId="164" fontId="2" fillId="5" borderId="11" xfId="0" applyNumberFormat="1" applyFont="1" applyFill="1" applyBorder="1"/>
    <xf numFmtId="168" fontId="7" fillId="5" borderId="25" xfId="0" applyNumberFormat="1" applyFont="1" applyFill="1" applyBorder="1"/>
    <xf numFmtId="166" fontId="2" fillId="0" borderId="5" xfId="0" applyNumberFormat="1" applyFont="1" applyBorder="1"/>
    <xf numFmtId="166" fontId="2" fillId="6" borderId="23" xfId="0" applyNumberFormat="1" applyFont="1" applyFill="1" applyBorder="1"/>
    <xf numFmtId="166" fontId="7" fillId="6" borderId="18" xfId="0" applyNumberFormat="1" applyFont="1" applyFill="1" applyBorder="1"/>
    <xf numFmtId="166" fontId="7" fillId="6" borderId="19" xfId="0" applyNumberFormat="1" applyFont="1" applyFill="1" applyBorder="1"/>
    <xf numFmtId="164" fontId="2" fillId="6" borderId="11" xfId="0" applyNumberFormat="1" applyFont="1" applyFill="1" applyBorder="1"/>
    <xf numFmtId="168" fontId="7" fillId="6" borderId="25" xfId="0" applyNumberFormat="1" applyFont="1" applyFill="1" applyBorder="1"/>
    <xf numFmtId="0" fontId="6" fillId="0" borderId="0" xfId="0" applyFont="1" applyProtection="1">
      <protection locked="0"/>
    </xf>
    <xf numFmtId="0" fontId="2" fillId="0" borderId="0" xfId="0" applyFont="1" applyProtection="1">
      <protection locked="0"/>
    </xf>
    <xf numFmtId="0" fontId="5" fillId="0" borderId="0" xfId="0" applyFont="1" applyAlignment="1" applyProtection="1">
      <alignment wrapText="1"/>
      <protection locked="0"/>
    </xf>
    <xf numFmtId="3" fontId="6" fillId="0" borderId="0" xfId="0" applyNumberFormat="1" applyFont="1" applyProtection="1">
      <protection locked="0"/>
    </xf>
    <xf numFmtId="164" fontId="6" fillId="0" borderId="0" xfId="0" applyNumberFormat="1" applyFont="1" applyProtection="1">
      <protection locked="0"/>
    </xf>
    <xf numFmtId="0" fontId="7" fillId="0" borderId="0" xfId="0" applyFont="1" applyProtection="1">
      <protection locked="0"/>
    </xf>
    <xf numFmtId="0" fontId="32" fillId="0" borderId="0" xfId="0" applyFont="1" applyProtection="1">
      <protection locked="0"/>
    </xf>
    <xf numFmtId="0" fontId="4" fillId="0" borderId="0" xfId="0" applyFont="1" applyAlignment="1" applyProtection="1">
      <alignment horizontal="right" wrapText="1"/>
      <protection locked="0"/>
    </xf>
    <xf numFmtId="0" fontId="16" fillId="0" borderId="0" xfId="0" applyFont="1" applyAlignment="1" applyProtection="1">
      <alignment horizontal="right" wrapText="1"/>
      <protection locked="0"/>
    </xf>
    <xf numFmtId="0" fontId="4" fillId="0" borderId="0" xfId="0" applyFont="1" applyAlignment="1" applyProtection="1">
      <alignment horizontal="right"/>
      <protection locked="0"/>
    </xf>
    <xf numFmtId="167" fontId="7" fillId="0" borderId="40" xfId="0" applyNumberFormat="1" applyFont="1" applyBorder="1"/>
    <xf numFmtId="167" fontId="7" fillId="0" borderId="52" xfId="0" applyNumberFormat="1" applyFont="1" applyBorder="1"/>
    <xf numFmtId="0" fontId="50" fillId="0" borderId="0" xfId="0" applyFont="1" applyAlignment="1">
      <alignment vertical="center"/>
    </xf>
    <xf numFmtId="3" fontId="2" fillId="0" borderId="0" xfId="0" applyNumberFormat="1" applyFont="1" applyAlignment="1">
      <alignment horizontal="center"/>
    </xf>
    <xf numFmtId="167" fontId="2" fillId="0" borderId="8" xfId="0" applyNumberFormat="1" applyFont="1" applyBorder="1"/>
    <xf numFmtId="167" fontId="2" fillId="0" borderId="0" xfId="0" applyNumberFormat="1" applyFont="1" applyAlignment="1" applyProtection="1">
      <alignment horizontal="left" vertical="top" wrapText="1"/>
      <protection locked="0"/>
    </xf>
    <xf numFmtId="167" fontId="2" fillId="0" borderId="51" xfId="0" applyNumberFormat="1" applyFont="1" applyBorder="1"/>
    <xf numFmtId="0" fontId="2" fillId="0" borderId="0" xfId="0" applyFont="1" applyAlignment="1">
      <alignment horizontal="left" wrapText="1"/>
    </xf>
    <xf numFmtId="0" fontId="0" fillId="0" borderId="0" xfId="0" applyAlignment="1">
      <alignment horizontal="left"/>
    </xf>
    <xf numFmtId="4" fontId="0" fillId="0" borderId="0" xfId="0" applyNumberFormat="1"/>
    <xf numFmtId="4" fontId="7" fillId="0" borderId="0" xfId="0" applyNumberFormat="1" applyFont="1" applyAlignment="1">
      <alignment vertical="center"/>
    </xf>
    <xf numFmtId="38" fontId="2" fillId="0" borderId="2" xfId="0" applyNumberFormat="1" applyFont="1" applyBorder="1" applyProtection="1">
      <protection locked="0"/>
    </xf>
    <xf numFmtId="0" fontId="51" fillId="0" borderId="0" xfId="10" applyAlignment="1">
      <alignment horizontal="left"/>
    </xf>
    <xf numFmtId="0" fontId="2" fillId="0" borderId="0" xfId="0" applyFont="1" applyAlignment="1">
      <alignment horizontal="left" vertical="top"/>
    </xf>
    <xf numFmtId="1" fontId="44" fillId="9" borderId="0" xfId="3" applyNumberFormat="1" applyFont="1" applyFill="1" applyBorder="1" applyAlignment="1">
      <alignment horizontal="left"/>
    </xf>
    <xf numFmtId="0" fontId="44" fillId="9" borderId="0" xfId="3" applyFont="1" applyFill="1" applyBorder="1" applyAlignment="1">
      <alignment horizontal="left"/>
    </xf>
    <xf numFmtId="0" fontId="16" fillId="0" borderId="0" xfId="0" applyFont="1" applyAlignment="1">
      <alignment horizontal="left" vertical="center" wrapText="1"/>
    </xf>
    <xf numFmtId="0" fontId="18" fillId="8" borderId="0" xfId="0" applyFont="1" applyFill="1" applyAlignment="1">
      <alignment horizontal="center" vertical="center"/>
    </xf>
    <xf numFmtId="0" fontId="40" fillId="0" borderId="0" xfId="0" applyFont="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top" wrapText="1"/>
    </xf>
    <xf numFmtId="0" fontId="7" fillId="0" borderId="0" xfId="0" applyFont="1" applyAlignment="1">
      <alignment horizontal="left" vertical="center" wrapText="1"/>
    </xf>
    <xf numFmtId="0" fontId="18" fillId="8" borderId="0" xfId="0" applyFont="1" applyFill="1" applyAlignment="1">
      <alignment horizontal="center" wrapText="1"/>
    </xf>
    <xf numFmtId="0" fontId="0" fillId="0" borderId="0" xfId="0" applyAlignment="1">
      <alignment horizontal="left" wrapText="1"/>
    </xf>
    <xf numFmtId="0" fontId="0" fillId="0" borderId="0" xfId="0" applyAlignment="1">
      <alignment horizontal="left" vertical="top" wrapText="1"/>
    </xf>
    <xf numFmtId="0" fontId="24" fillId="5" borderId="0" xfId="0" applyFont="1" applyFill="1" applyAlignment="1">
      <alignment horizontal="center"/>
    </xf>
    <xf numFmtId="3" fontId="2" fillId="0" borderId="8" xfId="0" applyNumberFormat="1" applyFont="1" applyBorder="1" applyAlignment="1">
      <alignment horizontal="center"/>
    </xf>
    <xf numFmtId="0" fontId="2" fillId="0" borderId="8" xfId="0" applyFont="1" applyBorder="1" applyAlignment="1">
      <alignment horizontal="center"/>
    </xf>
    <xf numFmtId="3" fontId="3" fillId="0" borderId="11" xfId="0" applyNumberFormat="1" applyFont="1" applyBorder="1" applyAlignment="1">
      <alignment horizontal="center" vertical="center"/>
    </xf>
    <xf numFmtId="3" fontId="3" fillId="0" borderId="12" xfId="0" applyNumberFormat="1" applyFont="1" applyBorder="1" applyAlignment="1">
      <alignment horizontal="center" vertical="center"/>
    </xf>
    <xf numFmtId="0" fontId="11" fillId="5" borderId="0" xfId="0" applyFont="1" applyFill="1" applyAlignment="1">
      <alignment horizontal="left" wrapText="1"/>
    </xf>
    <xf numFmtId="0" fontId="27" fillId="5" borderId="10" xfId="0" applyFont="1" applyFill="1" applyBorder="1" applyAlignment="1">
      <alignment horizontal="left" vertical="center"/>
    </xf>
    <xf numFmtId="0" fontId="27" fillId="5" borderId="11" xfId="0" applyFont="1" applyFill="1" applyBorder="1" applyAlignment="1">
      <alignment horizontal="left" vertical="center"/>
    </xf>
    <xf numFmtId="0" fontId="11" fillId="5" borderId="12" xfId="0" applyFont="1" applyFill="1" applyBorder="1" applyAlignment="1">
      <alignment horizontal="center" wrapText="1"/>
    </xf>
    <xf numFmtId="0" fontId="11" fillId="5" borderId="15" xfId="0" applyFont="1" applyFill="1" applyBorder="1" applyAlignment="1">
      <alignment horizontal="center" wrapText="1"/>
    </xf>
    <xf numFmtId="0" fontId="27" fillId="5" borderId="13" xfId="0" applyFont="1" applyFill="1" applyBorder="1" applyAlignment="1">
      <alignment horizontal="left" vertical="center" wrapText="1"/>
    </xf>
    <xf numFmtId="0" fontId="27" fillId="5" borderId="0" xfId="0" applyFont="1" applyFill="1" applyAlignment="1">
      <alignment horizontal="left" vertical="center" wrapText="1"/>
    </xf>
    <xf numFmtId="0" fontId="27" fillId="5" borderId="17"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46" fillId="10" borderId="0" xfId="3" applyFont="1" applyFill="1" applyAlignment="1">
      <alignment horizontal="center" vertical="center"/>
    </xf>
    <xf numFmtId="0" fontId="47" fillId="3" borderId="0" xfId="3" applyFont="1" applyFill="1" applyAlignment="1">
      <alignment horizontal="center"/>
    </xf>
    <xf numFmtId="0" fontId="48" fillId="0" borderId="0" xfId="3" applyFont="1" applyAlignment="1">
      <alignment horizontal="center" vertical="center"/>
    </xf>
    <xf numFmtId="0" fontId="2" fillId="0" borderId="45" xfId="3" applyBorder="1" applyAlignment="1">
      <alignment horizontal="center" vertical="center" wrapText="1"/>
    </xf>
    <xf numFmtId="0" fontId="2" fillId="0" borderId="46" xfId="3" applyBorder="1" applyAlignment="1">
      <alignment horizontal="center" vertical="center" wrapText="1"/>
    </xf>
    <xf numFmtId="0" fontId="2" fillId="0" borderId="47" xfId="3" applyBorder="1" applyAlignment="1">
      <alignment horizontal="center" vertical="center" wrapText="1"/>
    </xf>
    <xf numFmtId="0" fontId="2" fillId="0" borderId="48" xfId="3" applyBorder="1" applyAlignment="1">
      <alignment horizontal="center" vertical="center" wrapText="1"/>
    </xf>
    <xf numFmtId="0" fontId="2" fillId="0" borderId="49" xfId="3" applyBorder="1" applyAlignment="1">
      <alignment horizontal="center" vertical="center" wrapText="1"/>
    </xf>
    <xf numFmtId="0" fontId="2" fillId="0" borderId="50" xfId="3" applyBorder="1" applyAlignment="1">
      <alignment horizontal="center" vertical="center" wrapText="1"/>
    </xf>
    <xf numFmtId="0" fontId="24" fillId="6" borderId="0" xfId="0" applyFont="1" applyFill="1" applyAlignment="1">
      <alignment horizontal="center"/>
    </xf>
    <xf numFmtId="0" fontId="11" fillId="6" borderId="0" xfId="0" applyFont="1" applyFill="1" applyAlignment="1">
      <alignment horizontal="left" wrapText="1"/>
    </xf>
    <xf numFmtId="0" fontId="27" fillId="6" borderId="10" xfId="0" applyFont="1" applyFill="1" applyBorder="1" applyAlignment="1">
      <alignment horizontal="left" vertical="center"/>
    </xf>
    <xf numFmtId="0" fontId="27" fillId="6" borderId="11" xfId="0" applyFont="1" applyFill="1" applyBorder="1" applyAlignment="1">
      <alignment horizontal="left" vertical="center"/>
    </xf>
    <xf numFmtId="0" fontId="11" fillId="6" borderId="12" xfId="0" applyFont="1" applyFill="1" applyBorder="1" applyAlignment="1">
      <alignment horizontal="center" wrapText="1"/>
    </xf>
    <xf numFmtId="0" fontId="11" fillId="6" borderId="15" xfId="0" applyFont="1" applyFill="1" applyBorder="1" applyAlignment="1">
      <alignment horizontal="center" wrapText="1"/>
    </xf>
    <xf numFmtId="0" fontId="27" fillId="6" borderId="13" xfId="0" applyFont="1" applyFill="1" applyBorder="1" applyAlignment="1">
      <alignment horizontal="left" vertical="center" wrapText="1"/>
    </xf>
    <xf numFmtId="0" fontId="27" fillId="6" borderId="0" xfId="0" applyFont="1" applyFill="1" applyAlignment="1">
      <alignment horizontal="left" vertical="center" wrapText="1"/>
    </xf>
    <xf numFmtId="0" fontId="27" fillId="6" borderId="17" xfId="0" applyFont="1" applyFill="1" applyBorder="1" applyAlignment="1">
      <alignment horizontal="left" vertical="center" wrapText="1"/>
    </xf>
    <xf numFmtId="0" fontId="27" fillId="6" borderId="18" xfId="0" applyFont="1" applyFill="1" applyBorder="1" applyAlignment="1">
      <alignment horizontal="left" vertical="center" wrapText="1"/>
    </xf>
    <xf numFmtId="3" fontId="2" fillId="0" borderId="8" xfId="0" applyNumberFormat="1" applyFont="1" applyBorder="1" applyAlignment="1" applyProtection="1">
      <alignment horizontal="center"/>
      <protection locked="0"/>
    </xf>
    <xf numFmtId="0" fontId="2" fillId="0" borderId="8" xfId="0" applyFont="1" applyBorder="1" applyAlignment="1" applyProtection="1">
      <alignment horizontal="center"/>
      <protection locked="0"/>
    </xf>
    <xf numFmtId="0" fontId="12" fillId="0" borderId="0" xfId="0" applyFont="1" applyAlignment="1">
      <alignment horizontal="left" wrapText="1"/>
    </xf>
    <xf numFmtId="3" fontId="23" fillId="3" borderId="11" xfId="0" applyNumberFormat="1" applyFont="1" applyFill="1" applyBorder="1" applyAlignment="1">
      <alignment horizontal="center" wrapText="1"/>
    </xf>
    <xf numFmtId="3" fontId="23" fillId="3" borderId="0" xfId="0" applyNumberFormat="1" applyFont="1" applyFill="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1" fillId="3" borderId="29" xfId="0" applyFont="1" applyFill="1" applyBorder="1" applyAlignment="1" applyProtection="1">
      <alignment horizontal="center" wrapText="1"/>
      <protection locked="0"/>
    </xf>
    <xf numFmtId="0" fontId="11" fillId="3" borderId="30" xfId="0" applyFont="1" applyFill="1" applyBorder="1" applyAlignment="1" applyProtection="1">
      <alignment horizontal="center" wrapText="1"/>
      <protection locked="0"/>
    </xf>
    <xf numFmtId="0" fontId="24" fillId="3" borderId="0" xfId="0" applyFont="1" applyFill="1" applyAlignment="1">
      <alignment horizontal="center"/>
    </xf>
    <xf numFmtId="0" fontId="11" fillId="3" borderId="0" xfId="0" applyFont="1" applyFill="1" applyAlignment="1" applyProtection="1">
      <alignment horizontal="left" wrapText="1"/>
      <protection locked="0"/>
    </xf>
    <xf numFmtId="0" fontId="27" fillId="3" borderId="10" xfId="0" applyFont="1" applyFill="1" applyBorder="1" applyAlignment="1">
      <alignment horizontal="left" vertical="center"/>
    </xf>
    <xf numFmtId="0" fontId="27" fillId="3" borderId="11" xfId="0" applyFont="1" applyFill="1" applyBorder="1" applyAlignment="1">
      <alignment horizontal="left" vertical="center"/>
    </xf>
    <xf numFmtId="0" fontId="11" fillId="3" borderId="12" xfId="0" applyFont="1" applyFill="1" applyBorder="1" applyAlignment="1">
      <alignment horizontal="center" wrapText="1"/>
    </xf>
    <xf numFmtId="0" fontId="11" fillId="3" borderId="15" xfId="0" applyFont="1" applyFill="1" applyBorder="1" applyAlignment="1">
      <alignment horizontal="center" wrapText="1"/>
    </xf>
    <xf numFmtId="0" fontId="27" fillId="3" borderId="13" xfId="0" applyFont="1" applyFill="1" applyBorder="1" applyAlignment="1" applyProtection="1">
      <alignment horizontal="left" vertical="center" wrapText="1"/>
      <protection locked="0"/>
    </xf>
    <xf numFmtId="0" fontId="27" fillId="3" borderId="0" xfId="0" applyFont="1" applyFill="1" applyAlignment="1" applyProtection="1">
      <alignment horizontal="left" vertical="center" wrapText="1"/>
      <protection locked="0"/>
    </xf>
    <xf numFmtId="0" fontId="27" fillId="3" borderId="17" xfId="0" applyFont="1" applyFill="1" applyBorder="1" applyAlignment="1" applyProtection="1">
      <alignment horizontal="left" vertical="center" wrapText="1"/>
      <protection locked="0"/>
    </xf>
    <xf numFmtId="0" fontId="27" fillId="3" borderId="18" xfId="0" applyFont="1" applyFill="1" applyBorder="1" applyAlignment="1" applyProtection="1">
      <alignment horizontal="left" vertical="center" wrapText="1"/>
      <protection locked="0"/>
    </xf>
  </cellXfs>
  <cellStyles count="11">
    <cellStyle name="Comma" xfId="1" builtinId="3"/>
    <cellStyle name="Comma 2" xfId="2" xr:uid="{00000000-0005-0000-0000-000001000000}"/>
    <cellStyle name="Hyperlink" xfId="10" builtinId="8"/>
    <cellStyle name="Normal" xfId="0" builtinId="0"/>
    <cellStyle name="Normal 2" xfId="3" xr:uid="{00000000-0005-0000-0000-000003000000}"/>
    <cellStyle name="Normal 2 2 3" xfId="4" xr:uid="{00000000-0005-0000-0000-000004000000}"/>
    <cellStyle name="Normal 3" xfId="5" xr:uid="{00000000-0005-0000-0000-000005000000}"/>
    <cellStyle name="Normal 4" xfId="6" xr:uid="{00000000-0005-0000-0000-000006000000}"/>
    <cellStyle name="Normal 4 2" xfId="7" xr:uid="{6C905200-FB62-4D4E-9BF7-5F48B66EE14C}"/>
    <cellStyle name="Normal 5" xfId="8" xr:uid="{326FB1C8-EF82-4EA5-B02E-CFEA88BA508C}"/>
    <cellStyle name="Normal 6" xfId="9" xr:uid="{896F0103-F73C-411F-BAC4-72321E77E66E}"/>
  </cellStyles>
  <dxfs count="123">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patternType="none">
          <bgColor auto="1"/>
        </patternFill>
      </fill>
    </dxf>
    <dxf>
      <fill>
        <patternFill>
          <bgColor rgb="FFFFFF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rgb="FFFF0000"/>
      </font>
    </dxf>
    <dxf>
      <font>
        <color theme="1"/>
      </font>
    </dxf>
    <dxf>
      <font>
        <b/>
        <i val="0"/>
        <color theme="0"/>
      </font>
      <fill>
        <patternFill>
          <bgColor rgb="FFFF0000"/>
        </patternFill>
      </fill>
    </dxf>
    <dxf>
      <font>
        <b/>
        <i val="0"/>
        <color rgb="FFFF0000"/>
      </font>
    </dxf>
    <dxf>
      <font>
        <color theme="1"/>
      </font>
    </dxf>
    <dxf>
      <fill>
        <patternFill>
          <bgColor rgb="FFFF0000"/>
        </patternFill>
      </fill>
    </dxf>
    <dxf>
      <fill>
        <patternFill patternType="solid">
          <bgColor theme="6" tint="0.59996337778862885"/>
        </patternFill>
      </fill>
    </dxf>
    <dxf>
      <font>
        <b/>
        <i val="0"/>
        <color theme="0"/>
      </font>
      <fill>
        <patternFill>
          <bgColor rgb="FFFF0000"/>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ont>
        <b/>
        <i val="0"/>
        <color rgb="FFFF0000"/>
      </font>
    </dxf>
    <dxf>
      <font>
        <color theme="1"/>
      </font>
    </dxf>
    <dxf>
      <font>
        <b/>
        <i val="0"/>
        <color rgb="FFFF0000"/>
      </font>
    </dxf>
    <dxf>
      <font>
        <color theme="1"/>
      </font>
    </dxf>
    <dxf>
      <font>
        <b/>
        <i val="0"/>
        <color rgb="FFFF0000"/>
      </font>
    </dxf>
    <dxf>
      <font>
        <color theme="1"/>
      </font>
    </dxf>
    <dxf>
      <fill>
        <patternFill>
          <bgColor rgb="FFFF0000"/>
        </patternFill>
      </fill>
    </dxf>
    <dxf>
      <fill>
        <patternFill patternType="solid">
          <bgColor theme="6" tint="0.59996337778862885"/>
        </patternFill>
      </fill>
    </dxf>
    <dxf>
      <fill>
        <patternFill>
          <bgColor rgb="FFFF0000"/>
        </patternFill>
      </fill>
    </dxf>
    <dxf>
      <fill>
        <patternFill patternType="solid">
          <bgColor theme="6" tint="0.59996337778862885"/>
        </patternFill>
      </fill>
    </dxf>
    <dxf>
      <font>
        <b/>
        <i val="0"/>
        <color rgb="FFFF0000"/>
      </font>
    </dxf>
    <dxf>
      <font>
        <color theme="1"/>
      </font>
    </dxf>
    <dxf>
      <font>
        <b/>
        <i val="0"/>
        <color theme="0"/>
        <name val="Cambria"/>
        <scheme val="none"/>
      </font>
      <fill>
        <patternFill>
          <bgColor rgb="FFFF0000"/>
        </patternFill>
      </fill>
    </dxf>
    <dxf>
      <font>
        <b val="0"/>
        <i/>
        <color theme="0"/>
        <name val="Cambria"/>
        <scheme val="none"/>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patternType="none">
          <bgColor auto="1"/>
        </patternFill>
      </fill>
    </dxf>
    <dxf>
      <fill>
        <patternFill>
          <bgColor rgb="FFFFFF00"/>
        </patternFill>
      </fill>
    </dxf>
    <dxf>
      <font>
        <b val="0"/>
        <i/>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name val="Cambria"/>
        <scheme val="none"/>
      </font>
      <fill>
        <patternFill>
          <bgColor rgb="FFFF0000"/>
        </patternFill>
      </fill>
    </dxf>
    <dxf>
      <font>
        <b val="0"/>
        <i/>
        <color theme="0"/>
        <name val="Cambria"/>
        <scheme val="none"/>
      </font>
      <fill>
        <patternFill>
          <bgColor rgb="FF00B050"/>
        </patternFill>
      </fill>
    </dxf>
    <dxf>
      <font>
        <b/>
        <i val="0"/>
        <color theme="0"/>
        <name val="Cambria"/>
        <scheme val="none"/>
      </font>
      <fill>
        <patternFill>
          <bgColor rgb="FFFF0000"/>
        </patternFill>
      </fill>
    </dxf>
    <dxf>
      <font>
        <b val="0"/>
        <i/>
        <color theme="0"/>
        <name val="Cambria"/>
        <scheme val="none"/>
      </font>
      <fill>
        <patternFill>
          <bgColor rgb="FF00B050"/>
        </patternFill>
      </fill>
    </dxf>
    <dxf>
      <font>
        <b val="0"/>
        <i/>
        <color theme="0"/>
      </font>
      <fill>
        <patternFill>
          <bgColor rgb="FF00B050"/>
        </patternFill>
      </fill>
    </dxf>
    <dxf>
      <font>
        <b/>
        <i val="0"/>
        <color theme="0"/>
        <name val="Cambria"/>
        <scheme val="none"/>
      </font>
      <fill>
        <patternFill>
          <bgColor rgb="FFFF0000"/>
        </patternFill>
      </fill>
    </dxf>
    <dxf>
      <font>
        <b val="0"/>
        <i/>
        <color theme="0"/>
        <name val="Cambria"/>
        <scheme val="none"/>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patternType="none">
          <bgColor auto="1"/>
        </patternFill>
      </fill>
    </dxf>
    <dxf>
      <fill>
        <patternFill>
          <bgColor rgb="FFFFFF00"/>
        </patternFill>
      </fill>
    </dxf>
    <dxf>
      <font>
        <b/>
        <i val="0"/>
        <color theme="0"/>
      </font>
      <fill>
        <patternFill>
          <bgColor rgb="FFFF0000"/>
        </patternFill>
      </fill>
    </dxf>
    <dxf>
      <font>
        <b val="0"/>
        <i/>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name val="Cambria"/>
        <scheme val="none"/>
      </font>
      <fill>
        <patternFill>
          <bgColor rgb="FFFF0000"/>
        </patternFill>
      </fill>
    </dxf>
    <dxf>
      <font>
        <b val="0"/>
        <i/>
        <color theme="0"/>
        <name val="Cambria"/>
        <scheme val="none"/>
      </font>
      <fill>
        <patternFill>
          <bgColor rgb="FF00B050"/>
        </patternFill>
      </fill>
    </dxf>
    <dxf>
      <fill>
        <patternFill>
          <bgColor indexed="13"/>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ilton-keynes.gov.uk/schools-and-lifelong-learning/information-schools/local-management-schools-lms/school-fundin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99EA6-1D9D-49C4-BAC7-07BADF2D0B6B}">
  <sheetPr codeName="Sheet15">
    <tabColor theme="7" tint="0.79998168889431442"/>
  </sheetPr>
  <dimension ref="A1:T3449"/>
  <sheetViews>
    <sheetView workbookViewId="0"/>
  </sheetViews>
  <sheetFormatPr defaultColWidth="9.1796875" defaultRowHeight="15.5" x14ac:dyDescent="0.35"/>
  <cols>
    <col min="1" max="1" width="41.7265625" style="353" bestFit="1" customWidth="1"/>
    <col min="2" max="2" width="41.7265625" style="353" customWidth="1"/>
    <col min="3" max="3" width="9.1796875" style="353"/>
    <col min="4" max="4" width="72.453125" style="353" bestFit="1" customWidth="1"/>
    <col min="5" max="5" width="12.7265625" style="353" bestFit="1" customWidth="1"/>
    <col min="6" max="9" width="16.26953125" style="353" bestFit="1" customWidth="1"/>
    <col min="10" max="16384" width="9.1796875" style="353"/>
  </cols>
  <sheetData>
    <row r="1" spans="1:20" s="352" customFormat="1" x14ac:dyDescent="0.35">
      <c r="A1" s="352" t="s">
        <v>0</v>
      </c>
      <c r="C1" s="352" t="s">
        <v>1</v>
      </c>
      <c r="D1" s="352" t="s">
        <v>2</v>
      </c>
      <c r="E1" s="352" t="s">
        <v>3</v>
      </c>
      <c r="F1" s="352" t="s">
        <v>4</v>
      </c>
      <c r="G1" s="352" t="s">
        <v>5</v>
      </c>
      <c r="H1" s="352" t="s">
        <v>6</v>
      </c>
      <c r="I1" s="352" t="s">
        <v>7</v>
      </c>
      <c r="J1" s="352" t="s">
        <v>8</v>
      </c>
      <c r="K1" s="352" t="s">
        <v>9</v>
      </c>
      <c r="L1" s="352" t="s">
        <v>10</v>
      </c>
      <c r="M1" s="352" t="s">
        <v>11</v>
      </c>
      <c r="N1" s="352" t="s">
        <v>12</v>
      </c>
      <c r="O1" s="352" t="s">
        <v>13</v>
      </c>
      <c r="P1" s="352" t="s">
        <v>14</v>
      </c>
      <c r="Q1" s="352" t="s">
        <v>15</v>
      </c>
      <c r="R1" s="352" t="s">
        <v>16</v>
      </c>
      <c r="T1" s="353"/>
    </row>
    <row r="2" spans="1:20" x14ac:dyDescent="0.35">
      <c r="A2" s="353" t="s">
        <v>17</v>
      </c>
      <c r="C2" s="353" t="s">
        <v>17</v>
      </c>
      <c r="D2" s="353" t="s">
        <v>17</v>
      </c>
      <c r="E2" s="353" t="s">
        <v>17</v>
      </c>
      <c r="F2" s="353" t="s">
        <v>17</v>
      </c>
      <c r="G2" s="353" t="s">
        <v>17</v>
      </c>
      <c r="H2" s="353" t="s">
        <v>17</v>
      </c>
      <c r="I2" s="353" t="s">
        <v>17</v>
      </c>
      <c r="J2" s="353" t="s">
        <v>17</v>
      </c>
      <c r="K2" s="353" t="s">
        <v>17</v>
      </c>
      <c r="L2" s="353" t="s">
        <v>17</v>
      </c>
      <c r="M2" s="353" t="s">
        <v>17</v>
      </c>
      <c r="N2" s="353" t="s">
        <v>17</v>
      </c>
      <c r="O2" s="353" t="s">
        <v>17</v>
      </c>
      <c r="P2" s="353" t="s">
        <v>17</v>
      </c>
      <c r="Q2" s="353" t="s">
        <v>17</v>
      </c>
      <c r="R2" s="353" t="s">
        <v>17</v>
      </c>
    </row>
    <row r="3" spans="1:20" x14ac:dyDescent="0.35">
      <c r="A3"/>
    </row>
    <row r="4" spans="1:20" x14ac:dyDescent="0.35">
      <c r="A4"/>
    </row>
    <row r="5" spans="1:20" x14ac:dyDescent="0.35">
      <c r="A5"/>
    </row>
    <row r="6" spans="1:20" x14ac:dyDescent="0.35">
      <c r="A6"/>
    </row>
    <row r="7" spans="1:20" x14ac:dyDescent="0.35">
      <c r="A7"/>
    </row>
    <row r="8" spans="1:20" x14ac:dyDescent="0.35">
      <c r="A8"/>
    </row>
    <row r="9" spans="1:20" x14ac:dyDescent="0.35">
      <c r="A9"/>
    </row>
    <row r="10" spans="1:20" x14ac:dyDescent="0.35">
      <c r="A10"/>
    </row>
    <row r="11" spans="1:20" x14ac:dyDescent="0.35">
      <c r="A11"/>
    </row>
    <row r="12" spans="1:20" x14ac:dyDescent="0.35">
      <c r="A12"/>
    </row>
    <row r="13" spans="1:20" x14ac:dyDescent="0.35">
      <c r="A13"/>
    </row>
    <row r="14" spans="1:20" x14ac:dyDescent="0.35">
      <c r="A14"/>
    </row>
    <row r="15" spans="1:20" x14ac:dyDescent="0.35">
      <c r="A15"/>
    </row>
    <row r="16" spans="1:20" x14ac:dyDescent="0.35">
      <c r="A16"/>
    </row>
    <row r="17" spans="1:1" x14ac:dyDescent="0.35">
      <c r="A17"/>
    </row>
    <row r="18" spans="1:1" x14ac:dyDescent="0.35">
      <c r="A18"/>
    </row>
    <row r="19" spans="1:1" x14ac:dyDescent="0.35">
      <c r="A19"/>
    </row>
    <row r="20" spans="1:1" x14ac:dyDescent="0.35">
      <c r="A20"/>
    </row>
    <row r="21" spans="1:1" x14ac:dyDescent="0.35">
      <c r="A21"/>
    </row>
    <row r="22" spans="1:1" x14ac:dyDescent="0.35">
      <c r="A22"/>
    </row>
    <row r="23" spans="1:1" x14ac:dyDescent="0.35">
      <c r="A23"/>
    </row>
    <row r="24" spans="1:1" x14ac:dyDescent="0.35">
      <c r="A24"/>
    </row>
    <row r="25" spans="1:1" x14ac:dyDescent="0.35">
      <c r="A25"/>
    </row>
    <row r="26" spans="1:1" x14ac:dyDescent="0.35">
      <c r="A26"/>
    </row>
    <row r="27" spans="1:1" x14ac:dyDescent="0.35">
      <c r="A27"/>
    </row>
    <row r="28" spans="1:1" x14ac:dyDescent="0.35">
      <c r="A28"/>
    </row>
    <row r="29" spans="1:1" x14ac:dyDescent="0.35">
      <c r="A29"/>
    </row>
    <row r="30" spans="1:1" x14ac:dyDescent="0.35">
      <c r="A30"/>
    </row>
    <row r="31" spans="1:1" x14ac:dyDescent="0.35">
      <c r="A31"/>
    </row>
    <row r="32" spans="1:1" x14ac:dyDescent="0.35">
      <c r="A32"/>
    </row>
    <row r="33" spans="1:1" x14ac:dyDescent="0.35">
      <c r="A33"/>
    </row>
    <row r="34" spans="1:1" x14ac:dyDescent="0.35">
      <c r="A34"/>
    </row>
    <row r="35" spans="1:1" x14ac:dyDescent="0.35">
      <c r="A35"/>
    </row>
    <row r="36" spans="1:1" x14ac:dyDescent="0.35">
      <c r="A36"/>
    </row>
    <row r="37" spans="1:1" x14ac:dyDescent="0.35">
      <c r="A37"/>
    </row>
    <row r="38" spans="1:1" x14ac:dyDescent="0.35">
      <c r="A38"/>
    </row>
    <row r="39" spans="1:1" x14ac:dyDescent="0.35">
      <c r="A39"/>
    </row>
    <row r="40" spans="1:1" x14ac:dyDescent="0.35">
      <c r="A40"/>
    </row>
    <row r="41" spans="1:1" x14ac:dyDescent="0.35">
      <c r="A41"/>
    </row>
    <row r="42" spans="1:1" x14ac:dyDescent="0.35">
      <c r="A42"/>
    </row>
    <row r="43" spans="1:1" x14ac:dyDescent="0.35">
      <c r="A43"/>
    </row>
    <row r="44" spans="1:1" x14ac:dyDescent="0.35">
      <c r="A44"/>
    </row>
    <row r="45" spans="1:1" x14ac:dyDescent="0.35">
      <c r="A45"/>
    </row>
    <row r="46" spans="1:1" x14ac:dyDescent="0.35">
      <c r="A46"/>
    </row>
    <row r="47" spans="1:1" x14ac:dyDescent="0.35">
      <c r="A47"/>
    </row>
    <row r="48" spans="1:1" x14ac:dyDescent="0.35">
      <c r="A48"/>
    </row>
    <row r="49" spans="1:1" x14ac:dyDescent="0.35">
      <c r="A49"/>
    </row>
    <row r="50" spans="1:1" x14ac:dyDescent="0.35">
      <c r="A5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row r="102" spans="1:1" x14ac:dyDescent="0.35">
      <c r="A102"/>
    </row>
    <row r="103" spans="1:1" x14ac:dyDescent="0.35">
      <c r="A103"/>
    </row>
    <row r="104" spans="1:1" x14ac:dyDescent="0.35">
      <c r="A104"/>
    </row>
    <row r="105" spans="1:1" x14ac:dyDescent="0.35">
      <c r="A105"/>
    </row>
    <row r="106" spans="1:1" x14ac:dyDescent="0.35">
      <c r="A106" s="391"/>
    </row>
    <row r="107" spans="1:1" x14ac:dyDescent="0.35">
      <c r="A107" s="391"/>
    </row>
    <row r="108" spans="1:1" x14ac:dyDescent="0.35">
      <c r="A108" s="391"/>
    </row>
    <row r="109" spans="1:1" x14ac:dyDescent="0.35">
      <c r="A109" s="391"/>
    </row>
    <row r="110" spans="1:1" x14ac:dyDescent="0.35">
      <c r="A110" s="391"/>
    </row>
    <row r="111" spans="1:1" x14ac:dyDescent="0.35">
      <c r="A111" s="391"/>
    </row>
    <row r="112" spans="1:1" x14ac:dyDescent="0.35">
      <c r="A112"/>
    </row>
    <row r="113" spans="1:1" x14ac:dyDescent="0.35">
      <c r="A113"/>
    </row>
    <row r="114" spans="1:1" x14ac:dyDescent="0.35">
      <c r="A114"/>
    </row>
    <row r="115" spans="1:1" x14ac:dyDescent="0.35">
      <c r="A115"/>
    </row>
    <row r="116" spans="1:1" x14ac:dyDescent="0.35">
      <c r="A116"/>
    </row>
    <row r="117" spans="1:1" x14ac:dyDescent="0.35">
      <c r="A117"/>
    </row>
    <row r="118" spans="1:1" x14ac:dyDescent="0.35">
      <c r="A118"/>
    </row>
    <row r="119" spans="1:1" x14ac:dyDescent="0.35">
      <c r="A119"/>
    </row>
    <row r="120" spans="1:1" x14ac:dyDescent="0.35">
      <c r="A120"/>
    </row>
    <row r="121" spans="1:1" x14ac:dyDescent="0.35">
      <c r="A121"/>
    </row>
    <row r="122" spans="1:1" x14ac:dyDescent="0.35">
      <c r="A122"/>
    </row>
    <row r="123" spans="1:1" x14ac:dyDescent="0.35">
      <c r="A123"/>
    </row>
    <row r="124" spans="1:1" x14ac:dyDescent="0.35">
      <c r="A124"/>
    </row>
    <row r="125" spans="1:1" x14ac:dyDescent="0.35">
      <c r="A125"/>
    </row>
    <row r="126" spans="1:1" x14ac:dyDescent="0.35">
      <c r="A126"/>
    </row>
    <row r="127" spans="1:1" x14ac:dyDescent="0.35">
      <c r="A127"/>
    </row>
    <row r="128" spans="1:1" x14ac:dyDescent="0.35">
      <c r="A128"/>
    </row>
    <row r="129" spans="1:1" x14ac:dyDescent="0.35">
      <c r="A129"/>
    </row>
    <row r="130" spans="1:1" x14ac:dyDescent="0.35">
      <c r="A130"/>
    </row>
    <row r="131" spans="1:1" x14ac:dyDescent="0.35">
      <c r="A131"/>
    </row>
    <row r="132" spans="1:1" x14ac:dyDescent="0.35">
      <c r="A132"/>
    </row>
    <row r="133" spans="1:1" x14ac:dyDescent="0.35">
      <c r="A133"/>
    </row>
    <row r="134" spans="1:1" x14ac:dyDescent="0.35">
      <c r="A134"/>
    </row>
    <row r="135" spans="1:1" x14ac:dyDescent="0.35">
      <c r="A135"/>
    </row>
    <row r="136" spans="1:1" x14ac:dyDescent="0.35">
      <c r="A136"/>
    </row>
    <row r="137" spans="1:1" x14ac:dyDescent="0.35">
      <c r="A137"/>
    </row>
    <row r="138" spans="1:1" x14ac:dyDescent="0.35">
      <c r="A138"/>
    </row>
    <row r="139" spans="1:1" x14ac:dyDescent="0.35">
      <c r="A139"/>
    </row>
    <row r="140" spans="1:1" x14ac:dyDescent="0.35">
      <c r="A140"/>
    </row>
    <row r="141" spans="1:1" x14ac:dyDescent="0.35">
      <c r="A141"/>
    </row>
    <row r="142" spans="1:1" x14ac:dyDescent="0.35">
      <c r="A142"/>
    </row>
    <row r="143" spans="1:1" x14ac:dyDescent="0.35">
      <c r="A143"/>
    </row>
    <row r="144" spans="1:1" x14ac:dyDescent="0.35">
      <c r="A144"/>
    </row>
    <row r="145" spans="1:1" x14ac:dyDescent="0.35">
      <c r="A145"/>
    </row>
    <row r="146" spans="1:1" x14ac:dyDescent="0.35">
      <c r="A146"/>
    </row>
    <row r="147" spans="1:1" x14ac:dyDescent="0.35">
      <c r="A147"/>
    </row>
    <row r="148" spans="1:1" x14ac:dyDescent="0.35">
      <c r="A148"/>
    </row>
    <row r="149" spans="1:1" x14ac:dyDescent="0.35">
      <c r="A149"/>
    </row>
    <row r="150" spans="1:1" x14ac:dyDescent="0.35">
      <c r="A150"/>
    </row>
    <row r="151" spans="1:1" x14ac:dyDescent="0.35">
      <c r="A151"/>
    </row>
    <row r="152" spans="1:1" x14ac:dyDescent="0.35">
      <c r="A152"/>
    </row>
    <row r="153" spans="1:1" x14ac:dyDescent="0.35">
      <c r="A153"/>
    </row>
    <row r="154" spans="1:1" x14ac:dyDescent="0.35">
      <c r="A154"/>
    </row>
    <row r="155" spans="1:1" x14ac:dyDescent="0.35">
      <c r="A155"/>
    </row>
    <row r="156" spans="1:1" x14ac:dyDescent="0.35">
      <c r="A156"/>
    </row>
    <row r="157" spans="1:1" x14ac:dyDescent="0.35">
      <c r="A157"/>
    </row>
    <row r="158" spans="1:1" x14ac:dyDescent="0.35">
      <c r="A158"/>
    </row>
    <row r="159" spans="1:1" x14ac:dyDescent="0.35">
      <c r="A159"/>
    </row>
    <row r="160" spans="1:1" x14ac:dyDescent="0.35">
      <c r="A160"/>
    </row>
    <row r="161" spans="1:1" x14ac:dyDescent="0.35">
      <c r="A161"/>
    </row>
    <row r="162" spans="1:1" x14ac:dyDescent="0.35">
      <c r="A162"/>
    </row>
    <row r="163" spans="1:1" x14ac:dyDescent="0.35">
      <c r="A163"/>
    </row>
    <row r="164" spans="1:1" x14ac:dyDescent="0.35">
      <c r="A164"/>
    </row>
    <row r="165" spans="1:1" x14ac:dyDescent="0.35">
      <c r="A165"/>
    </row>
    <row r="166" spans="1:1" x14ac:dyDescent="0.35">
      <c r="A166"/>
    </row>
    <row r="167" spans="1:1" x14ac:dyDescent="0.35">
      <c r="A167"/>
    </row>
    <row r="168" spans="1:1" x14ac:dyDescent="0.35">
      <c r="A168"/>
    </row>
    <row r="169" spans="1:1" x14ac:dyDescent="0.35">
      <c r="A169"/>
    </row>
    <row r="170" spans="1:1" x14ac:dyDescent="0.35">
      <c r="A170"/>
    </row>
    <row r="171" spans="1:1" x14ac:dyDescent="0.35">
      <c r="A171"/>
    </row>
    <row r="172" spans="1:1" x14ac:dyDescent="0.35">
      <c r="A172"/>
    </row>
    <row r="173" spans="1:1" x14ac:dyDescent="0.35">
      <c r="A173"/>
    </row>
    <row r="174" spans="1:1" x14ac:dyDescent="0.35">
      <c r="A174"/>
    </row>
    <row r="175" spans="1:1" x14ac:dyDescent="0.35">
      <c r="A175"/>
    </row>
    <row r="176" spans="1:1" x14ac:dyDescent="0.35">
      <c r="A176"/>
    </row>
    <row r="177" spans="1:1" x14ac:dyDescent="0.35">
      <c r="A177"/>
    </row>
    <row r="178" spans="1:1" x14ac:dyDescent="0.35">
      <c r="A178"/>
    </row>
    <row r="179" spans="1:1" x14ac:dyDescent="0.35">
      <c r="A179"/>
    </row>
    <row r="180" spans="1:1" x14ac:dyDescent="0.35">
      <c r="A180"/>
    </row>
    <row r="181" spans="1:1" x14ac:dyDescent="0.35">
      <c r="A181"/>
    </row>
    <row r="182" spans="1:1" x14ac:dyDescent="0.35">
      <c r="A182"/>
    </row>
    <row r="183" spans="1:1" x14ac:dyDescent="0.35">
      <c r="A183"/>
    </row>
    <row r="184" spans="1:1" x14ac:dyDescent="0.35">
      <c r="A184"/>
    </row>
    <row r="185" spans="1:1" x14ac:dyDescent="0.35">
      <c r="A185"/>
    </row>
    <row r="186" spans="1:1" x14ac:dyDescent="0.35">
      <c r="A186"/>
    </row>
    <row r="187" spans="1:1" x14ac:dyDescent="0.35">
      <c r="A187"/>
    </row>
    <row r="188" spans="1:1" x14ac:dyDescent="0.35">
      <c r="A188"/>
    </row>
    <row r="189" spans="1:1" x14ac:dyDescent="0.35">
      <c r="A189"/>
    </row>
    <row r="190" spans="1:1" x14ac:dyDescent="0.35">
      <c r="A190"/>
    </row>
    <row r="191" spans="1:1" x14ac:dyDescent="0.35">
      <c r="A191"/>
    </row>
    <row r="192" spans="1:1" x14ac:dyDescent="0.35">
      <c r="A192"/>
    </row>
    <row r="193" spans="1:1" x14ac:dyDescent="0.35">
      <c r="A193"/>
    </row>
    <row r="194" spans="1:1" x14ac:dyDescent="0.35">
      <c r="A194"/>
    </row>
    <row r="195" spans="1:1" x14ac:dyDescent="0.35">
      <c r="A195"/>
    </row>
    <row r="196" spans="1:1" x14ac:dyDescent="0.35">
      <c r="A196"/>
    </row>
    <row r="197" spans="1:1" x14ac:dyDescent="0.35">
      <c r="A197"/>
    </row>
    <row r="198" spans="1:1" x14ac:dyDescent="0.35">
      <c r="A198"/>
    </row>
    <row r="199" spans="1:1" x14ac:dyDescent="0.35">
      <c r="A199"/>
    </row>
    <row r="200" spans="1:1" x14ac:dyDescent="0.35">
      <c r="A200"/>
    </row>
    <row r="201" spans="1:1" x14ac:dyDescent="0.35">
      <c r="A201"/>
    </row>
    <row r="202" spans="1:1" x14ac:dyDescent="0.35">
      <c r="A202"/>
    </row>
    <row r="203" spans="1:1" x14ac:dyDescent="0.35">
      <c r="A203"/>
    </row>
    <row r="204" spans="1:1" x14ac:dyDescent="0.35">
      <c r="A204"/>
    </row>
    <row r="205" spans="1:1" x14ac:dyDescent="0.35">
      <c r="A205"/>
    </row>
    <row r="206" spans="1:1" x14ac:dyDescent="0.35">
      <c r="A206"/>
    </row>
    <row r="207" spans="1:1" x14ac:dyDescent="0.35">
      <c r="A207"/>
    </row>
    <row r="208" spans="1:1" x14ac:dyDescent="0.35">
      <c r="A208"/>
    </row>
    <row r="209" spans="1:18" x14ac:dyDescent="0.35">
      <c r="A209"/>
    </row>
    <row r="210" spans="1:18" x14ac:dyDescent="0.35">
      <c r="A210"/>
    </row>
    <row r="211" spans="1:18" x14ac:dyDescent="0.35">
      <c r="A211"/>
    </row>
    <row r="212" spans="1:18" x14ac:dyDescent="0.35">
      <c r="A212"/>
    </row>
    <row r="213" spans="1:18" x14ac:dyDescent="0.35">
      <c r="A213"/>
      <c r="F213" s="355"/>
      <c r="G213" s="355"/>
      <c r="H213" s="355"/>
      <c r="I213" s="355"/>
      <c r="J213" s="355"/>
      <c r="K213" s="355"/>
      <c r="L213" s="355"/>
      <c r="M213" s="355"/>
      <c r="N213" s="355"/>
      <c r="O213" s="355"/>
      <c r="P213" s="355"/>
      <c r="Q213" s="355"/>
      <c r="R213" s="355"/>
    </row>
    <row r="214" spans="1:18" x14ac:dyDescent="0.35">
      <c r="A214"/>
      <c r="F214" s="355"/>
      <c r="G214" s="356"/>
      <c r="H214" s="356"/>
      <c r="I214" s="356"/>
      <c r="J214" s="356"/>
      <c r="K214" s="356"/>
      <c r="L214" s="356"/>
      <c r="M214" s="356"/>
      <c r="N214" s="356"/>
      <c r="O214" s="356"/>
      <c r="P214" s="356"/>
      <c r="Q214" s="356"/>
      <c r="R214" s="356"/>
    </row>
    <row r="215" spans="1:18" x14ac:dyDescent="0.35">
      <c r="A215"/>
    </row>
    <row r="216" spans="1:18" x14ac:dyDescent="0.35">
      <c r="A216"/>
    </row>
    <row r="217" spans="1:18" x14ac:dyDescent="0.35">
      <c r="A217"/>
    </row>
    <row r="218" spans="1:18" x14ac:dyDescent="0.35">
      <c r="A218"/>
    </row>
    <row r="219" spans="1:18" x14ac:dyDescent="0.35">
      <c r="A219"/>
    </row>
    <row r="220" spans="1:18" x14ac:dyDescent="0.35">
      <c r="A220"/>
    </row>
    <row r="221" spans="1:18" x14ac:dyDescent="0.35">
      <c r="A221"/>
    </row>
    <row r="222" spans="1:18" x14ac:dyDescent="0.35">
      <c r="A222"/>
    </row>
    <row r="223" spans="1:18" x14ac:dyDescent="0.35">
      <c r="A223"/>
    </row>
    <row r="224" spans="1:18" x14ac:dyDescent="0.35">
      <c r="A224"/>
    </row>
    <row r="225" spans="1:1" x14ac:dyDescent="0.35">
      <c r="A225"/>
    </row>
    <row r="226" spans="1:1" x14ac:dyDescent="0.35">
      <c r="A226"/>
    </row>
    <row r="227" spans="1:1" x14ac:dyDescent="0.35">
      <c r="A227"/>
    </row>
    <row r="228" spans="1:1" x14ac:dyDescent="0.35">
      <c r="A228"/>
    </row>
    <row r="229" spans="1:1" x14ac:dyDescent="0.35">
      <c r="A229"/>
    </row>
    <row r="230" spans="1:1" x14ac:dyDescent="0.35">
      <c r="A230"/>
    </row>
    <row r="231" spans="1:1" x14ac:dyDescent="0.35">
      <c r="A231"/>
    </row>
    <row r="232" spans="1:1" x14ac:dyDescent="0.35">
      <c r="A232"/>
    </row>
    <row r="233" spans="1:1" x14ac:dyDescent="0.35">
      <c r="A233"/>
    </row>
    <row r="234" spans="1:1" x14ac:dyDescent="0.35">
      <c r="A234"/>
    </row>
    <row r="235" spans="1:1" x14ac:dyDescent="0.35">
      <c r="A235"/>
    </row>
    <row r="236" spans="1:1" x14ac:dyDescent="0.35">
      <c r="A236"/>
    </row>
    <row r="237" spans="1:1" x14ac:dyDescent="0.35">
      <c r="A237"/>
    </row>
    <row r="238" spans="1:1" x14ac:dyDescent="0.35">
      <c r="A238"/>
    </row>
    <row r="239" spans="1:1" x14ac:dyDescent="0.35">
      <c r="A239"/>
    </row>
    <row r="240" spans="1:1" x14ac:dyDescent="0.35">
      <c r="A240"/>
    </row>
    <row r="241" spans="1:1" x14ac:dyDescent="0.35">
      <c r="A241"/>
    </row>
    <row r="242" spans="1:1" x14ac:dyDescent="0.35">
      <c r="A242"/>
    </row>
    <row r="243" spans="1:1" x14ac:dyDescent="0.35">
      <c r="A243"/>
    </row>
    <row r="244" spans="1:1" x14ac:dyDescent="0.35">
      <c r="A244"/>
    </row>
    <row r="245" spans="1:1" x14ac:dyDescent="0.35">
      <c r="A245"/>
    </row>
    <row r="246" spans="1:1" x14ac:dyDescent="0.35">
      <c r="A246"/>
    </row>
    <row r="247" spans="1:1" x14ac:dyDescent="0.35">
      <c r="A247"/>
    </row>
    <row r="248" spans="1:1" x14ac:dyDescent="0.35">
      <c r="A248"/>
    </row>
    <row r="249" spans="1:1" x14ac:dyDescent="0.35">
      <c r="A249"/>
    </row>
    <row r="250" spans="1:1" x14ac:dyDescent="0.35">
      <c r="A250"/>
    </row>
    <row r="251" spans="1:1" x14ac:dyDescent="0.35">
      <c r="A251"/>
    </row>
    <row r="252" spans="1:1" x14ac:dyDescent="0.35">
      <c r="A252"/>
    </row>
    <row r="253" spans="1:1" x14ac:dyDescent="0.35">
      <c r="A253"/>
    </row>
    <row r="254" spans="1:1" x14ac:dyDescent="0.35">
      <c r="A254"/>
    </row>
    <row r="255" spans="1:1" x14ac:dyDescent="0.35">
      <c r="A255"/>
    </row>
    <row r="256" spans="1:1" x14ac:dyDescent="0.35">
      <c r="A256"/>
    </row>
    <row r="257" spans="1:1" x14ac:dyDescent="0.35">
      <c r="A257"/>
    </row>
    <row r="258" spans="1:1" x14ac:dyDescent="0.35">
      <c r="A258"/>
    </row>
    <row r="259" spans="1:1" x14ac:dyDescent="0.35">
      <c r="A259"/>
    </row>
    <row r="260" spans="1:1" x14ac:dyDescent="0.35">
      <c r="A260"/>
    </row>
    <row r="261" spans="1:1" x14ac:dyDescent="0.35">
      <c r="A261"/>
    </row>
    <row r="262" spans="1:1" x14ac:dyDescent="0.35">
      <c r="A262"/>
    </row>
    <row r="263" spans="1:1" x14ac:dyDescent="0.35">
      <c r="A263"/>
    </row>
    <row r="264" spans="1:1" x14ac:dyDescent="0.35">
      <c r="A264"/>
    </row>
    <row r="265" spans="1:1" x14ac:dyDescent="0.35">
      <c r="A265"/>
    </row>
    <row r="266" spans="1:1" x14ac:dyDescent="0.35">
      <c r="A266"/>
    </row>
    <row r="267" spans="1:1" x14ac:dyDescent="0.35">
      <c r="A267"/>
    </row>
    <row r="268" spans="1:1" x14ac:dyDescent="0.35">
      <c r="A268"/>
    </row>
    <row r="269" spans="1:1" x14ac:dyDescent="0.35">
      <c r="A269"/>
    </row>
    <row r="270" spans="1:1" x14ac:dyDescent="0.35">
      <c r="A270"/>
    </row>
    <row r="271" spans="1:1" x14ac:dyDescent="0.35">
      <c r="A271"/>
    </row>
    <row r="272" spans="1:1" x14ac:dyDescent="0.35">
      <c r="A272"/>
    </row>
    <row r="273" spans="1:1" x14ac:dyDescent="0.35">
      <c r="A273"/>
    </row>
    <row r="274" spans="1:1" x14ac:dyDescent="0.35">
      <c r="A274"/>
    </row>
    <row r="275" spans="1:1" x14ac:dyDescent="0.35">
      <c r="A275"/>
    </row>
    <row r="276" spans="1:1" x14ac:dyDescent="0.35">
      <c r="A276"/>
    </row>
    <row r="277" spans="1:1" x14ac:dyDescent="0.35">
      <c r="A277"/>
    </row>
    <row r="278" spans="1:1" x14ac:dyDescent="0.35">
      <c r="A278"/>
    </row>
    <row r="279" spans="1:1" x14ac:dyDescent="0.35">
      <c r="A279"/>
    </row>
    <row r="280" spans="1:1" x14ac:dyDescent="0.35">
      <c r="A280"/>
    </row>
    <row r="281" spans="1:1" x14ac:dyDescent="0.35">
      <c r="A281"/>
    </row>
    <row r="282" spans="1:1" x14ac:dyDescent="0.35">
      <c r="A282"/>
    </row>
    <row r="283" spans="1:1" x14ac:dyDescent="0.35">
      <c r="A283"/>
    </row>
    <row r="284" spans="1:1" x14ac:dyDescent="0.35">
      <c r="A284"/>
    </row>
    <row r="285" spans="1:1" x14ac:dyDescent="0.35">
      <c r="A285"/>
    </row>
    <row r="286" spans="1:1" x14ac:dyDescent="0.35">
      <c r="A286"/>
    </row>
    <row r="287" spans="1:1" x14ac:dyDescent="0.35">
      <c r="A287"/>
    </row>
    <row r="288" spans="1:1" x14ac:dyDescent="0.35">
      <c r="A288"/>
    </row>
    <row r="289" spans="1:1" x14ac:dyDescent="0.35">
      <c r="A289"/>
    </row>
    <row r="290" spans="1:1" x14ac:dyDescent="0.35">
      <c r="A290"/>
    </row>
    <row r="291" spans="1:1" x14ac:dyDescent="0.35">
      <c r="A291"/>
    </row>
    <row r="292" spans="1:1" x14ac:dyDescent="0.35">
      <c r="A292"/>
    </row>
    <row r="293" spans="1:1" x14ac:dyDescent="0.35">
      <c r="A293"/>
    </row>
    <row r="294" spans="1:1" x14ac:dyDescent="0.35">
      <c r="A294"/>
    </row>
    <row r="295" spans="1:1" x14ac:dyDescent="0.35">
      <c r="A295"/>
    </row>
    <row r="296" spans="1:1" x14ac:dyDescent="0.35">
      <c r="A296"/>
    </row>
    <row r="297" spans="1:1" x14ac:dyDescent="0.35">
      <c r="A297"/>
    </row>
    <row r="298" spans="1:1" x14ac:dyDescent="0.35">
      <c r="A298"/>
    </row>
    <row r="299" spans="1:1" x14ac:dyDescent="0.35">
      <c r="A299"/>
    </row>
    <row r="300" spans="1:1" x14ac:dyDescent="0.35">
      <c r="A300"/>
    </row>
    <row r="301" spans="1:1" x14ac:dyDescent="0.35">
      <c r="A301"/>
    </row>
    <row r="302" spans="1:1" x14ac:dyDescent="0.35">
      <c r="A302"/>
    </row>
    <row r="303" spans="1:1" x14ac:dyDescent="0.35">
      <c r="A303"/>
    </row>
    <row r="304" spans="1:1" x14ac:dyDescent="0.35">
      <c r="A304"/>
    </row>
    <row r="305" spans="1:1" x14ac:dyDescent="0.35">
      <c r="A305"/>
    </row>
    <row r="306" spans="1:1" x14ac:dyDescent="0.35">
      <c r="A306"/>
    </row>
    <row r="307" spans="1:1" x14ac:dyDescent="0.35">
      <c r="A307"/>
    </row>
    <row r="308" spans="1:1" x14ac:dyDescent="0.35">
      <c r="A308"/>
    </row>
    <row r="309" spans="1:1" x14ac:dyDescent="0.35">
      <c r="A309"/>
    </row>
    <row r="310" spans="1:1" x14ac:dyDescent="0.35">
      <c r="A310"/>
    </row>
    <row r="311" spans="1:1" x14ac:dyDescent="0.35">
      <c r="A311"/>
    </row>
    <row r="312" spans="1:1" x14ac:dyDescent="0.35">
      <c r="A312"/>
    </row>
    <row r="313" spans="1:1" x14ac:dyDescent="0.35">
      <c r="A313"/>
    </row>
    <row r="314" spans="1:1" x14ac:dyDescent="0.35">
      <c r="A314"/>
    </row>
    <row r="315" spans="1:1" x14ac:dyDescent="0.35">
      <c r="A315"/>
    </row>
    <row r="316" spans="1:1" x14ac:dyDescent="0.35">
      <c r="A316"/>
    </row>
    <row r="317" spans="1:1" x14ac:dyDescent="0.35">
      <c r="A317"/>
    </row>
    <row r="318" spans="1:1" x14ac:dyDescent="0.35">
      <c r="A318"/>
    </row>
    <row r="319" spans="1:1" x14ac:dyDescent="0.35">
      <c r="A319"/>
    </row>
    <row r="320" spans="1:1" x14ac:dyDescent="0.35">
      <c r="A320"/>
    </row>
    <row r="321" spans="1:1" x14ac:dyDescent="0.35">
      <c r="A321"/>
    </row>
    <row r="322" spans="1:1" x14ac:dyDescent="0.35">
      <c r="A322"/>
    </row>
    <row r="323" spans="1:1" x14ac:dyDescent="0.35">
      <c r="A323"/>
    </row>
    <row r="324" spans="1:1" x14ac:dyDescent="0.35">
      <c r="A324"/>
    </row>
    <row r="325" spans="1:1" x14ac:dyDescent="0.35">
      <c r="A325"/>
    </row>
    <row r="326" spans="1:1" x14ac:dyDescent="0.35">
      <c r="A326"/>
    </row>
    <row r="327" spans="1:1" x14ac:dyDescent="0.35">
      <c r="A327"/>
    </row>
    <row r="328" spans="1:1" x14ac:dyDescent="0.35">
      <c r="A328"/>
    </row>
    <row r="329" spans="1:1" x14ac:dyDescent="0.35">
      <c r="A329"/>
    </row>
    <row r="330" spans="1:1" x14ac:dyDescent="0.35">
      <c r="A330"/>
    </row>
    <row r="331" spans="1:1" x14ac:dyDescent="0.35">
      <c r="A331"/>
    </row>
    <row r="332" spans="1:1" x14ac:dyDescent="0.35">
      <c r="A332"/>
    </row>
    <row r="333" spans="1:1" x14ac:dyDescent="0.35">
      <c r="A333"/>
    </row>
    <row r="334" spans="1:1" x14ac:dyDescent="0.35">
      <c r="A334"/>
    </row>
    <row r="335" spans="1:1" x14ac:dyDescent="0.35">
      <c r="A335"/>
    </row>
    <row r="336" spans="1:1" x14ac:dyDescent="0.35">
      <c r="A336"/>
    </row>
    <row r="337" spans="1:1" x14ac:dyDescent="0.35">
      <c r="A337"/>
    </row>
    <row r="338" spans="1:1" x14ac:dyDescent="0.35">
      <c r="A338"/>
    </row>
    <row r="339" spans="1:1" x14ac:dyDescent="0.35">
      <c r="A339"/>
    </row>
    <row r="340" spans="1:1" x14ac:dyDescent="0.35">
      <c r="A340"/>
    </row>
    <row r="341" spans="1:1" x14ac:dyDescent="0.35">
      <c r="A341"/>
    </row>
    <row r="342" spans="1:1" x14ac:dyDescent="0.35">
      <c r="A342"/>
    </row>
    <row r="343" spans="1:1" x14ac:dyDescent="0.35">
      <c r="A343"/>
    </row>
    <row r="344" spans="1:1" x14ac:dyDescent="0.35">
      <c r="A344"/>
    </row>
    <row r="345" spans="1:1" x14ac:dyDescent="0.35">
      <c r="A345"/>
    </row>
    <row r="346" spans="1:1" x14ac:dyDescent="0.35">
      <c r="A346"/>
    </row>
    <row r="347" spans="1:1" x14ac:dyDescent="0.35">
      <c r="A347"/>
    </row>
    <row r="348" spans="1:1" x14ac:dyDescent="0.35">
      <c r="A348"/>
    </row>
    <row r="349" spans="1:1" x14ac:dyDescent="0.35">
      <c r="A349"/>
    </row>
    <row r="350" spans="1:1" x14ac:dyDescent="0.35">
      <c r="A350"/>
    </row>
    <row r="351" spans="1:1" x14ac:dyDescent="0.35">
      <c r="A351"/>
    </row>
    <row r="352" spans="1:1" x14ac:dyDescent="0.35">
      <c r="A352"/>
    </row>
    <row r="353" spans="1:1" x14ac:dyDescent="0.35">
      <c r="A353"/>
    </row>
    <row r="354" spans="1:1" x14ac:dyDescent="0.35">
      <c r="A354"/>
    </row>
    <row r="355" spans="1:1" x14ac:dyDescent="0.35">
      <c r="A355"/>
    </row>
    <row r="356" spans="1:1" x14ac:dyDescent="0.35">
      <c r="A356"/>
    </row>
    <row r="357" spans="1:1" x14ac:dyDescent="0.35">
      <c r="A357"/>
    </row>
    <row r="358" spans="1:1" x14ac:dyDescent="0.35">
      <c r="A358"/>
    </row>
    <row r="359" spans="1:1" x14ac:dyDescent="0.35">
      <c r="A359"/>
    </row>
    <row r="360" spans="1:1" x14ac:dyDescent="0.35">
      <c r="A360"/>
    </row>
    <row r="361" spans="1:1" x14ac:dyDescent="0.35">
      <c r="A361"/>
    </row>
    <row r="362" spans="1:1" x14ac:dyDescent="0.35">
      <c r="A362"/>
    </row>
    <row r="363" spans="1:1" x14ac:dyDescent="0.35">
      <c r="A363"/>
    </row>
    <row r="364" spans="1:1" x14ac:dyDescent="0.35">
      <c r="A364"/>
    </row>
    <row r="365" spans="1:1" x14ac:dyDescent="0.35">
      <c r="A365"/>
    </row>
    <row r="366" spans="1:1" x14ac:dyDescent="0.35">
      <c r="A366"/>
    </row>
    <row r="367" spans="1:1" x14ac:dyDescent="0.35">
      <c r="A367"/>
    </row>
    <row r="368" spans="1:1" x14ac:dyDescent="0.35">
      <c r="A368"/>
    </row>
    <row r="369" spans="1:1" x14ac:dyDescent="0.35">
      <c r="A369"/>
    </row>
    <row r="370" spans="1:1" x14ac:dyDescent="0.35">
      <c r="A370"/>
    </row>
    <row r="371" spans="1:1" x14ac:dyDescent="0.35">
      <c r="A371"/>
    </row>
    <row r="372" spans="1:1" x14ac:dyDescent="0.35">
      <c r="A372"/>
    </row>
    <row r="373" spans="1:1" x14ac:dyDescent="0.35">
      <c r="A373"/>
    </row>
    <row r="374" spans="1:1" x14ac:dyDescent="0.35">
      <c r="A374"/>
    </row>
    <row r="375" spans="1:1" x14ac:dyDescent="0.35">
      <c r="A375"/>
    </row>
    <row r="376" spans="1:1" x14ac:dyDescent="0.35">
      <c r="A376"/>
    </row>
    <row r="377" spans="1:1" x14ac:dyDescent="0.35">
      <c r="A377"/>
    </row>
    <row r="378" spans="1:1" x14ac:dyDescent="0.35">
      <c r="A378"/>
    </row>
    <row r="379" spans="1:1" x14ac:dyDescent="0.35">
      <c r="A379"/>
    </row>
    <row r="380" spans="1:1" x14ac:dyDescent="0.35">
      <c r="A380"/>
    </row>
    <row r="381" spans="1:1" x14ac:dyDescent="0.35">
      <c r="A381"/>
    </row>
    <row r="382" spans="1:1" x14ac:dyDescent="0.35">
      <c r="A382"/>
    </row>
    <row r="383" spans="1:1" x14ac:dyDescent="0.35">
      <c r="A383"/>
    </row>
    <row r="384" spans="1:1" x14ac:dyDescent="0.35">
      <c r="A384"/>
    </row>
    <row r="385" spans="1:1" x14ac:dyDescent="0.35">
      <c r="A385"/>
    </row>
    <row r="386" spans="1:1" x14ac:dyDescent="0.35">
      <c r="A386"/>
    </row>
    <row r="387" spans="1:1" x14ac:dyDescent="0.35">
      <c r="A387"/>
    </row>
    <row r="388" spans="1:1" x14ac:dyDescent="0.35">
      <c r="A388"/>
    </row>
    <row r="389" spans="1:1" x14ac:dyDescent="0.35">
      <c r="A389"/>
    </row>
    <row r="390" spans="1:1" x14ac:dyDescent="0.35">
      <c r="A390"/>
    </row>
    <row r="391" spans="1:1" x14ac:dyDescent="0.35">
      <c r="A391"/>
    </row>
    <row r="392" spans="1:1" x14ac:dyDescent="0.35">
      <c r="A392"/>
    </row>
    <row r="393" spans="1:1" x14ac:dyDescent="0.35">
      <c r="A393"/>
    </row>
    <row r="394" spans="1:1" x14ac:dyDescent="0.35">
      <c r="A394"/>
    </row>
    <row r="395" spans="1:1" x14ac:dyDescent="0.35">
      <c r="A395"/>
    </row>
    <row r="396" spans="1:1" x14ac:dyDescent="0.35">
      <c r="A396"/>
    </row>
    <row r="397" spans="1:1" x14ac:dyDescent="0.35">
      <c r="A397"/>
    </row>
    <row r="398" spans="1:1" x14ac:dyDescent="0.35">
      <c r="A398"/>
    </row>
    <row r="399" spans="1:1" x14ac:dyDescent="0.35">
      <c r="A399"/>
    </row>
    <row r="400" spans="1:1" x14ac:dyDescent="0.35">
      <c r="A400"/>
    </row>
    <row r="401" spans="1:1" x14ac:dyDescent="0.35">
      <c r="A401"/>
    </row>
    <row r="402" spans="1:1" x14ac:dyDescent="0.35">
      <c r="A402"/>
    </row>
    <row r="403" spans="1:1" x14ac:dyDescent="0.35">
      <c r="A403"/>
    </row>
    <row r="404" spans="1:1" x14ac:dyDescent="0.35">
      <c r="A404"/>
    </row>
    <row r="405" spans="1:1" x14ac:dyDescent="0.35">
      <c r="A405"/>
    </row>
    <row r="406" spans="1:1" x14ac:dyDescent="0.35">
      <c r="A406"/>
    </row>
    <row r="407" spans="1:1" x14ac:dyDescent="0.35">
      <c r="A407"/>
    </row>
    <row r="408" spans="1:1" x14ac:dyDescent="0.35">
      <c r="A408"/>
    </row>
    <row r="409" spans="1:1" x14ac:dyDescent="0.35">
      <c r="A409"/>
    </row>
    <row r="410" spans="1:1" x14ac:dyDescent="0.35">
      <c r="A410"/>
    </row>
    <row r="411" spans="1:1" x14ac:dyDescent="0.35">
      <c r="A411"/>
    </row>
    <row r="412" spans="1:1" x14ac:dyDescent="0.35">
      <c r="A412"/>
    </row>
    <row r="413" spans="1:1" x14ac:dyDescent="0.35">
      <c r="A413"/>
    </row>
    <row r="414" spans="1:1" x14ac:dyDescent="0.35">
      <c r="A414"/>
    </row>
    <row r="415" spans="1:1" x14ac:dyDescent="0.35">
      <c r="A415"/>
    </row>
    <row r="416" spans="1:1" x14ac:dyDescent="0.35">
      <c r="A416"/>
    </row>
    <row r="417" spans="1:1" x14ac:dyDescent="0.35">
      <c r="A417"/>
    </row>
    <row r="418" spans="1:1" x14ac:dyDescent="0.35">
      <c r="A418"/>
    </row>
    <row r="419" spans="1:1" x14ac:dyDescent="0.35">
      <c r="A419"/>
    </row>
    <row r="420" spans="1:1" x14ac:dyDescent="0.35">
      <c r="A420"/>
    </row>
    <row r="421" spans="1:1" x14ac:dyDescent="0.35">
      <c r="A421"/>
    </row>
    <row r="422" spans="1:1" x14ac:dyDescent="0.35">
      <c r="A422"/>
    </row>
    <row r="423" spans="1:1" x14ac:dyDescent="0.35">
      <c r="A423"/>
    </row>
    <row r="424" spans="1:1" x14ac:dyDescent="0.35">
      <c r="A424"/>
    </row>
    <row r="425" spans="1:1" x14ac:dyDescent="0.35">
      <c r="A425"/>
    </row>
    <row r="426" spans="1:1" x14ac:dyDescent="0.35">
      <c r="A426"/>
    </row>
    <row r="427" spans="1:1" x14ac:dyDescent="0.35">
      <c r="A427"/>
    </row>
    <row r="428" spans="1:1" x14ac:dyDescent="0.35">
      <c r="A428"/>
    </row>
    <row r="429" spans="1:1" x14ac:dyDescent="0.35">
      <c r="A429"/>
    </row>
    <row r="430" spans="1:1" x14ac:dyDescent="0.35">
      <c r="A430"/>
    </row>
    <row r="431" spans="1:1" x14ac:dyDescent="0.35">
      <c r="A431"/>
    </row>
    <row r="432" spans="1:1" x14ac:dyDescent="0.35">
      <c r="A432"/>
    </row>
    <row r="433" spans="1:1" x14ac:dyDescent="0.35">
      <c r="A433"/>
    </row>
    <row r="434" spans="1:1" x14ac:dyDescent="0.35">
      <c r="A434"/>
    </row>
    <row r="435" spans="1:1" x14ac:dyDescent="0.35">
      <c r="A435"/>
    </row>
    <row r="436" spans="1:1" x14ac:dyDescent="0.35">
      <c r="A436"/>
    </row>
    <row r="437" spans="1:1" x14ac:dyDescent="0.35">
      <c r="A437"/>
    </row>
    <row r="438" spans="1:1" x14ac:dyDescent="0.35">
      <c r="A438"/>
    </row>
    <row r="439" spans="1:1" x14ac:dyDescent="0.35">
      <c r="A439"/>
    </row>
    <row r="440" spans="1:1" x14ac:dyDescent="0.35">
      <c r="A440"/>
    </row>
    <row r="441" spans="1:1" x14ac:dyDescent="0.35">
      <c r="A441"/>
    </row>
    <row r="442" spans="1:1" x14ac:dyDescent="0.35">
      <c r="A442"/>
    </row>
    <row r="443" spans="1:1" x14ac:dyDescent="0.35">
      <c r="A443"/>
    </row>
    <row r="444" spans="1:1" x14ac:dyDescent="0.35">
      <c r="A444"/>
    </row>
    <row r="445" spans="1:1" x14ac:dyDescent="0.35">
      <c r="A445"/>
    </row>
    <row r="446" spans="1:1" x14ac:dyDescent="0.35">
      <c r="A446"/>
    </row>
    <row r="447" spans="1:1" x14ac:dyDescent="0.35">
      <c r="A447"/>
    </row>
    <row r="448" spans="1:1" x14ac:dyDescent="0.35">
      <c r="A448"/>
    </row>
    <row r="449" spans="1:1" x14ac:dyDescent="0.35">
      <c r="A449"/>
    </row>
    <row r="450" spans="1:1" x14ac:dyDescent="0.35">
      <c r="A450"/>
    </row>
    <row r="451" spans="1:1" x14ac:dyDescent="0.35">
      <c r="A451"/>
    </row>
    <row r="452" spans="1:1" x14ac:dyDescent="0.35">
      <c r="A452"/>
    </row>
    <row r="453" spans="1:1" x14ac:dyDescent="0.35">
      <c r="A453"/>
    </row>
    <row r="454" spans="1:1" x14ac:dyDescent="0.35">
      <c r="A454"/>
    </row>
    <row r="455" spans="1:1" x14ac:dyDescent="0.35">
      <c r="A455"/>
    </row>
    <row r="456" spans="1:1" x14ac:dyDescent="0.35">
      <c r="A456"/>
    </row>
    <row r="457" spans="1:1" x14ac:dyDescent="0.35">
      <c r="A457"/>
    </row>
    <row r="458" spans="1:1" x14ac:dyDescent="0.35">
      <c r="A458"/>
    </row>
    <row r="459" spans="1:1" x14ac:dyDescent="0.35">
      <c r="A459"/>
    </row>
    <row r="460" spans="1:1" x14ac:dyDescent="0.35">
      <c r="A460"/>
    </row>
    <row r="461" spans="1:1" x14ac:dyDescent="0.35">
      <c r="A461"/>
    </row>
    <row r="462" spans="1:1" x14ac:dyDescent="0.35">
      <c r="A462"/>
    </row>
    <row r="463" spans="1:1" x14ac:dyDescent="0.35">
      <c r="A463"/>
    </row>
    <row r="464" spans="1:1" x14ac:dyDescent="0.35">
      <c r="A464"/>
    </row>
    <row r="465" spans="1:1" x14ac:dyDescent="0.35">
      <c r="A465"/>
    </row>
    <row r="466" spans="1:1" x14ac:dyDescent="0.35">
      <c r="A466"/>
    </row>
    <row r="467" spans="1:1" x14ac:dyDescent="0.35">
      <c r="A467"/>
    </row>
    <row r="468" spans="1:1" x14ac:dyDescent="0.35">
      <c r="A468"/>
    </row>
    <row r="469" spans="1:1" x14ac:dyDescent="0.35">
      <c r="A469"/>
    </row>
    <row r="470" spans="1:1" x14ac:dyDescent="0.35">
      <c r="A470"/>
    </row>
    <row r="471" spans="1:1" x14ac:dyDescent="0.35">
      <c r="A471"/>
    </row>
    <row r="472" spans="1:1" x14ac:dyDescent="0.35">
      <c r="A472"/>
    </row>
    <row r="473" spans="1:1" x14ac:dyDescent="0.35">
      <c r="A473"/>
    </row>
    <row r="474" spans="1:1" x14ac:dyDescent="0.35">
      <c r="A474"/>
    </row>
    <row r="475" spans="1:1" x14ac:dyDescent="0.35">
      <c r="A475"/>
    </row>
    <row r="476" spans="1:1" x14ac:dyDescent="0.35">
      <c r="A476"/>
    </row>
    <row r="477" spans="1:1" x14ac:dyDescent="0.35">
      <c r="A477"/>
    </row>
    <row r="478" spans="1:1" x14ac:dyDescent="0.35">
      <c r="A478"/>
    </row>
    <row r="479" spans="1:1" x14ac:dyDescent="0.35">
      <c r="A479"/>
    </row>
    <row r="480" spans="1:1" x14ac:dyDescent="0.35">
      <c r="A480"/>
    </row>
    <row r="481" spans="1:1" x14ac:dyDescent="0.35">
      <c r="A481"/>
    </row>
    <row r="482" spans="1:1" x14ac:dyDescent="0.35">
      <c r="A482"/>
    </row>
    <row r="483" spans="1:1" x14ac:dyDescent="0.35">
      <c r="A483"/>
    </row>
    <row r="484" spans="1:1" x14ac:dyDescent="0.35">
      <c r="A484"/>
    </row>
    <row r="485" spans="1:1" x14ac:dyDescent="0.35">
      <c r="A485"/>
    </row>
    <row r="486" spans="1:1" x14ac:dyDescent="0.35">
      <c r="A486"/>
    </row>
    <row r="487" spans="1:1" x14ac:dyDescent="0.35">
      <c r="A487"/>
    </row>
    <row r="488" spans="1:1" x14ac:dyDescent="0.35">
      <c r="A488"/>
    </row>
    <row r="489" spans="1:1" x14ac:dyDescent="0.35">
      <c r="A489"/>
    </row>
    <row r="490" spans="1:1" x14ac:dyDescent="0.35">
      <c r="A490"/>
    </row>
    <row r="491" spans="1:1" x14ac:dyDescent="0.35">
      <c r="A491"/>
    </row>
    <row r="492" spans="1:1" x14ac:dyDescent="0.35">
      <c r="A492"/>
    </row>
    <row r="493" spans="1:1" x14ac:dyDescent="0.35">
      <c r="A493"/>
    </row>
    <row r="494" spans="1:1" x14ac:dyDescent="0.35">
      <c r="A494"/>
    </row>
    <row r="495" spans="1:1" x14ac:dyDescent="0.35">
      <c r="A495"/>
    </row>
    <row r="496" spans="1:1" x14ac:dyDescent="0.35">
      <c r="A496"/>
    </row>
    <row r="497" spans="1:1" x14ac:dyDescent="0.35">
      <c r="A497"/>
    </row>
    <row r="498" spans="1:1" x14ac:dyDescent="0.35">
      <c r="A498"/>
    </row>
    <row r="499" spans="1:1" x14ac:dyDescent="0.35">
      <c r="A499"/>
    </row>
    <row r="500" spans="1:1" x14ac:dyDescent="0.35">
      <c r="A500"/>
    </row>
    <row r="501" spans="1:1" x14ac:dyDescent="0.35">
      <c r="A501"/>
    </row>
    <row r="502" spans="1:1" x14ac:dyDescent="0.35">
      <c r="A502"/>
    </row>
    <row r="503" spans="1:1" x14ac:dyDescent="0.35">
      <c r="A503"/>
    </row>
    <row r="504" spans="1:1" x14ac:dyDescent="0.35">
      <c r="A504"/>
    </row>
    <row r="505" spans="1:1" x14ac:dyDescent="0.35">
      <c r="A505"/>
    </row>
    <row r="506" spans="1:1" x14ac:dyDescent="0.35">
      <c r="A506"/>
    </row>
    <row r="507" spans="1:1" x14ac:dyDescent="0.35">
      <c r="A507"/>
    </row>
    <row r="508" spans="1:1" x14ac:dyDescent="0.35">
      <c r="A508"/>
    </row>
    <row r="509" spans="1:1" x14ac:dyDescent="0.35">
      <c r="A509"/>
    </row>
    <row r="510" spans="1:1" x14ac:dyDescent="0.35">
      <c r="A510"/>
    </row>
    <row r="511" spans="1:1" x14ac:dyDescent="0.35">
      <c r="A511"/>
    </row>
    <row r="512" spans="1:1" x14ac:dyDescent="0.35">
      <c r="A512"/>
    </row>
    <row r="513" spans="1:1" x14ac:dyDescent="0.35">
      <c r="A513"/>
    </row>
    <row r="514" spans="1:1" x14ac:dyDescent="0.35">
      <c r="A514"/>
    </row>
    <row r="515" spans="1:1" x14ac:dyDescent="0.35">
      <c r="A515"/>
    </row>
    <row r="516" spans="1:1" x14ac:dyDescent="0.35">
      <c r="A516"/>
    </row>
    <row r="517" spans="1:1" x14ac:dyDescent="0.35">
      <c r="A517"/>
    </row>
    <row r="518" spans="1:1" x14ac:dyDescent="0.35">
      <c r="A518"/>
    </row>
    <row r="519" spans="1:1" x14ac:dyDescent="0.35">
      <c r="A519"/>
    </row>
    <row r="520" spans="1:1" x14ac:dyDescent="0.35">
      <c r="A520"/>
    </row>
    <row r="521" spans="1:1" x14ac:dyDescent="0.35">
      <c r="A521"/>
    </row>
    <row r="522" spans="1:1" x14ac:dyDescent="0.35">
      <c r="A522"/>
    </row>
    <row r="523" spans="1:1" x14ac:dyDescent="0.35">
      <c r="A523"/>
    </row>
    <row r="524" spans="1:1" x14ac:dyDescent="0.35">
      <c r="A524"/>
    </row>
    <row r="525" spans="1:1" x14ac:dyDescent="0.35">
      <c r="A525"/>
    </row>
    <row r="526" spans="1:1" x14ac:dyDescent="0.35">
      <c r="A526"/>
    </row>
    <row r="527" spans="1:1" x14ac:dyDescent="0.35">
      <c r="A527"/>
    </row>
    <row r="528" spans="1:1" x14ac:dyDescent="0.35">
      <c r="A528"/>
    </row>
    <row r="529" spans="1:1" x14ac:dyDescent="0.35">
      <c r="A529"/>
    </row>
    <row r="530" spans="1:1" x14ac:dyDescent="0.35">
      <c r="A530"/>
    </row>
    <row r="531" spans="1:1" x14ac:dyDescent="0.35">
      <c r="A531"/>
    </row>
    <row r="532" spans="1:1" x14ac:dyDescent="0.35">
      <c r="A532"/>
    </row>
    <row r="533" spans="1:1" x14ac:dyDescent="0.35">
      <c r="A533"/>
    </row>
    <row r="534" spans="1:1" x14ac:dyDescent="0.35">
      <c r="A534"/>
    </row>
    <row r="535" spans="1:1" x14ac:dyDescent="0.35">
      <c r="A535"/>
    </row>
    <row r="536" spans="1:1" x14ac:dyDescent="0.35">
      <c r="A536"/>
    </row>
    <row r="537" spans="1:1" x14ac:dyDescent="0.35">
      <c r="A537"/>
    </row>
    <row r="538" spans="1:1" x14ac:dyDescent="0.35">
      <c r="A538"/>
    </row>
    <row r="539" spans="1:1" x14ac:dyDescent="0.35">
      <c r="A539"/>
    </row>
    <row r="540" spans="1:1" x14ac:dyDescent="0.35">
      <c r="A540"/>
    </row>
    <row r="541" spans="1:1" x14ac:dyDescent="0.35">
      <c r="A541"/>
    </row>
    <row r="542" spans="1:1" x14ac:dyDescent="0.35">
      <c r="A542"/>
    </row>
    <row r="543" spans="1:1" x14ac:dyDescent="0.35">
      <c r="A543"/>
    </row>
    <row r="544" spans="1:1" x14ac:dyDescent="0.35">
      <c r="A544"/>
    </row>
    <row r="545" spans="1:1" x14ac:dyDescent="0.35">
      <c r="A545"/>
    </row>
    <row r="546" spans="1:1" x14ac:dyDescent="0.35">
      <c r="A546"/>
    </row>
    <row r="547" spans="1:1" x14ac:dyDescent="0.35">
      <c r="A547"/>
    </row>
    <row r="548" spans="1:1" x14ac:dyDescent="0.35">
      <c r="A548"/>
    </row>
    <row r="549" spans="1:1" x14ac:dyDescent="0.35">
      <c r="A549" s="354"/>
    </row>
    <row r="550" spans="1:1" x14ac:dyDescent="0.35">
      <c r="A550" s="354"/>
    </row>
    <row r="551" spans="1:1" x14ac:dyDescent="0.35">
      <c r="A551" s="354"/>
    </row>
    <row r="552" spans="1:1" x14ac:dyDescent="0.35">
      <c r="A552" s="354"/>
    </row>
    <row r="553" spans="1:1" x14ac:dyDescent="0.35">
      <c r="A553" s="354"/>
    </row>
    <row r="554" spans="1:1" x14ac:dyDescent="0.35">
      <c r="A554" s="354"/>
    </row>
    <row r="555" spans="1:1" x14ac:dyDescent="0.35">
      <c r="A555" s="354"/>
    </row>
    <row r="556" spans="1:1" x14ac:dyDescent="0.35">
      <c r="A556" s="354"/>
    </row>
    <row r="557" spans="1:1" x14ac:dyDescent="0.35">
      <c r="A557" s="354"/>
    </row>
    <row r="558" spans="1:1" x14ac:dyDescent="0.35">
      <c r="A558" s="354"/>
    </row>
    <row r="559" spans="1:1" x14ac:dyDescent="0.35">
      <c r="A559" s="354"/>
    </row>
    <row r="560" spans="1:1" x14ac:dyDescent="0.35">
      <c r="A560" s="354"/>
    </row>
    <row r="561" spans="1:1" x14ac:dyDescent="0.35">
      <c r="A561" s="354"/>
    </row>
    <row r="562" spans="1:1" x14ac:dyDescent="0.35">
      <c r="A562" s="354"/>
    </row>
    <row r="563" spans="1:1" x14ac:dyDescent="0.35">
      <c r="A563" s="354"/>
    </row>
    <row r="564" spans="1:1" x14ac:dyDescent="0.35">
      <c r="A564" s="354"/>
    </row>
    <row r="565" spans="1:1" x14ac:dyDescent="0.35">
      <c r="A565" s="354"/>
    </row>
    <row r="566" spans="1:1" x14ac:dyDescent="0.35">
      <c r="A566" s="354"/>
    </row>
    <row r="567" spans="1:1" x14ac:dyDescent="0.35">
      <c r="A567" s="354"/>
    </row>
    <row r="568" spans="1:1" x14ac:dyDescent="0.35">
      <c r="A568" s="354"/>
    </row>
    <row r="569" spans="1:1" x14ac:dyDescent="0.35">
      <c r="A569" s="354"/>
    </row>
    <row r="570" spans="1:1" x14ac:dyDescent="0.35">
      <c r="A570" s="354"/>
    </row>
    <row r="571" spans="1:1" x14ac:dyDescent="0.35">
      <c r="A571" s="354"/>
    </row>
    <row r="572" spans="1:1" x14ac:dyDescent="0.35">
      <c r="A572" s="354"/>
    </row>
    <row r="573" spans="1:1" x14ac:dyDescent="0.35">
      <c r="A573" s="354"/>
    </row>
    <row r="574" spans="1:1" x14ac:dyDescent="0.35">
      <c r="A574" s="354"/>
    </row>
    <row r="575" spans="1:1" x14ac:dyDescent="0.35">
      <c r="A575" s="354"/>
    </row>
    <row r="576" spans="1:1" x14ac:dyDescent="0.35">
      <c r="A576" s="354"/>
    </row>
    <row r="577" spans="1:1" x14ac:dyDescent="0.35">
      <c r="A577" s="354"/>
    </row>
    <row r="578" spans="1:1" x14ac:dyDescent="0.35">
      <c r="A578" s="354"/>
    </row>
    <row r="579" spans="1:1" x14ac:dyDescent="0.35">
      <c r="A579" s="354"/>
    </row>
    <row r="580" spans="1:1" x14ac:dyDescent="0.35">
      <c r="A580" s="354"/>
    </row>
    <row r="581" spans="1:1" x14ac:dyDescent="0.35">
      <c r="A581" s="354"/>
    </row>
    <row r="582" spans="1:1" x14ac:dyDescent="0.35">
      <c r="A582" s="354"/>
    </row>
    <row r="583" spans="1:1" x14ac:dyDescent="0.35">
      <c r="A583" s="354"/>
    </row>
    <row r="584" spans="1:1" x14ac:dyDescent="0.35">
      <c r="A584" s="354"/>
    </row>
    <row r="585" spans="1:1" x14ac:dyDescent="0.35">
      <c r="A585"/>
    </row>
    <row r="586" spans="1:1" x14ac:dyDescent="0.35">
      <c r="A586"/>
    </row>
    <row r="587" spans="1:1" x14ac:dyDescent="0.35">
      <c r="A587"/>
    </row>
    <row r="588" spans="1:1" x14ac:dyDescent="0.35">
      <c r="A588"/>
    </row>
    <row r="589" spans="1:1" x14ac:dyDescent="0.35">
      <c r="A589"/>
    </row>
    <row r="590" spans="1:1" x14ac:dyDescent="0.35">
      <c r="A590"/>
    </row>
    <row r="591" spans="1:1" x14ac:dyDescent="0.35">
      <c r="A591"/>
    </row>
    <row r="592" spans="1:1" x14ac:dyDescent="0.35">
      <c r="A592"/>
    </row>
    <row r="593" spans="1:1" x14ac:dyDescent="0.35">
      <c r="A593"/>
    </row>
    <row r="594" spans="1:1" x14ac:dyDescent="0.35">
      <c r="A594"/>
    </row>
    <row r="595" spans="1:1" x14ac:dyDescent="0.35">
      <c r="A595"/>
    </row>
    <row r="596" spans="1:1" x14ac:dyDescent="0.35">
      <c r="A596"/>
    </row>
    <row r="597" spans="1:1" x14ac:dyDescent="0.35">
      <c r="A597"/>
    </row>
    <row r="598" spans="1:1" x14ac:dyDescent="0.35">
      <c r="A598"/>
    </row>
    <row r="599" spans="1:1" x14ac:dyDescent="0.35">
      <c r="A599"/>
    </row>
    <row r="600" spans="1:1" x14ac:dyDescent="0.35">
      <c r="A600"/>
    </row>
    <row r="601" spans="1:1" x14ac:dyDescent="0.35">
      <c r="A601"/>
    </row>
    <row r="602" spans="1:1" x14ac:dyDescent="0.35">
      <c r="A602"/>
    </row>
    <row r="603" spans="1:1" x14ac:dyDescent="0.35">
      <c r="A603"/>
    </row>
    <row r="604" spans="1:1" x14ac:dyDescent="0.35">
      <c r="A604"/>
    </row>
    <row r="605" spans="1:1" x14ac:dyDescent="0.35">
      <c r="A605"/>
    </row>
    <row r="606" spans="1:1" x14ac:dyDescent="0.35">
      <c r="A606"/>
    </row>
    <row r="607" spans="1:1" x14ac:dyDescent="0.35">
      <c r="A607"/>
    </row>
    <row r="608" spans="1:1" x14ac:dyDescent="0.35">
      <c r="A608"/>
    </row>
    <row r="609" spans="1:1" x14ac:dyDescent="0.35">
      <c r="A609"/>
    </row>
    <row r="610" spans="1:1" x14ac:dyDescent="0.35">
      <c r="A610"/>
    </row>
    <row r="611" spans="1:1" x14ac:dyDescent="0.35">
      <c r="A611"/>
    </row>
    <row r="612" spans="1:1" x14ac:dyDescent="0.35">
      <c r="A612"/>
    </row>
    <row r="613" spans="1:1" x14ac:dyDescent="0.35">
      <c r="A613"/>
    </row>
    <row r="614" spans="1:1" x14ac:dyDescent="0.35">
      <c r="A614"/>
    </row>
    <row r="615" spans="1:1" x14ac:dyDescent="0.35">
      <c r="A615"/>
    </row>
    <row r="616" spans="1:1" x14ac:dyDescent="0.35">
      <c r="A616"/>
    </row>
    <row r="617" spans="1:1" x14ac:dyDescent="0.35">
      <c r="A617"/>
    </row>
    <row r="618" spans="1:1" x14ac:dyDescent="0.35">
      <c r="A618"/>
    </row>
    <row r="619" spans="1:1" x14ac:dyDescent="0.35">
      <c r="A619"/>
    </row>
    <row r="620" spans="1:1" x14ac:dyDescent="0.35">
      <c r="A620"/>
    </row>
    <row r="621" spans="1:1" x14ac:dyDescent="0.35">
      <c r="A621"/>
    </row>
    <row r="622" spans="1:1" x14ac:dyDescent="0.35">
      <c r="A622"/>
    </row>
    <row r="623" spans="1:1" x14ac:dyDescent="0.35">
      <c r="A623"/>
    </row>
    <row r="624" spans="1:1" x14ac:dyDescent="0.35">
      <c r="A624"/>
    </row>
    <row r="625" spans="1:1" x14ac:dyDescent="0.35">
      <c r="A625"/>
    </row>
    <row r="626" spans="1:1" x14ac:dyDescent="0.35">
      <c r="A626"/>
    </row>
    <row r="627" spans="1:1" x14ac:dyDescent="0.35">
      <c r="A627"/>
    </row>
    <row r="628" spans="1:1" x14ac:dyDescent="0.35">
      <c r="A628"/>
    </row>
    <row r="629" spans="1:1" x14ac:dyDescent="0.35">
      <c r="A629"/>
    </row>
    <row r="630" spans="1:1" x14ac:dyDescent="0.35">
      <c r="A630"/>
    </row>
    <row r="631" spans="1:1" x14ac:dyDescent="0.35">
      <c r="A631"/>
    </row>
    <row r="632" spans="1:1" x14ac:dyDescent="0.35">
      <c r="A632"/>
    </row>
    <row r="633" spans="1:1" x14ac:dyDescent="0.35">
      <c r="A633"/>
    </row>
    <row r="634" spans="1:1" x14ac:dyDescent="0.35">
      <c r="A634"/>
    </row>
    <row r="635" spans="1:1" x14ac:dyDescent="0.35">
      <c r="A635"/>
    </row>
    <row r="636" spans="1:1" x14ac:dyDescent="0.35">
      <c r="A636"/>
    </row>
    <row r="637" spans="1:1" x14ac:dyDescent="0.35">
      <c r="A637"/>
    </row>
    <row r="638" spans="1:1" x14ac:dyDescent="0.35">
      <c r="A638"/>
    </row>
    <row r="639" spans="1:1" x14ac:dyDescent="0.35">
      <c r="A639"/>
    </row>
    <row r="640" spans="1:1" x14ac:dyDescent="0.35">
      <c r="A640"/>
    </row>
    <row r="641" spans="1:1" x14ac:dyDescent="0.35">
      <c r="A641"/>
    </row>
    <row r="642" spans="1:1" x14ac:dyDescent="0.35">
      <c r="A642"/>
    </row>
    <row r="643" spans="1:1" x14ac:dyDescent="0.35">
      <c r="A643"/>
    </row>
    <row r="644" spans="1:1" x14ac:dyDescent="0.35">
      <c r="A644"/>
    </row>
    <row r="645" spans="1:1" x14ac:dyDescent="0.35">
      <c r="A645"/>
    </row>
    <row r="646" spans="1:1" x14ac:dyDescent="0.35">
      <c r="A646"/>
    </row>
    <row r="647" spans="1:1" x14ac:dyDescent="0.35">
      <c r="A647"/>
    </row>
    <row r="648" spans="1:1" x14ac:dyDescent="0.35">
      <c r="A648"/>
    </row>
    <row r="649" spans="1:1" x14ac:dyDescent="0.35">
      <c r="A649"/>
    </row>
    <row r="650" spans="1:1" x14ac:dyDescent="0.35">
      <c r="A650"/>
    </row>
    <row r="651" spans="1:1" x14ac:dyDescent="0.35">
      <c r="A651"/>
    </row>
    <row r="652" spans="1:1" x14ac:dyDescent="0.35">
      <c r="A652"/>
    </row>
    <row r="653" spans="1:1" x14ac:dyDescent="0.35">
      <c r="A653"/>
    </row>
    <row r="654" spans="1:1" x14ac:dyDescent="0.35">
      <c r="A654"/>
    </row>
    <row r="655" spans="1:1" x14ac:dyDescent="0.35">
      <c r="A655"/>
    </row>
    <row r="656" spans="1:1" x14ac:dyDescent="0.35">
      <c r="A656"/>
    </row>
    <row r="657" spans="1:1" x14ac:dyDescent="0.35">
      <c r="A657"/>
    </row>
    <row r="658" spans="1:1" x14ac:dyDescent="0.35">
      <c r="A658"/>
    </row>
    <row r="659" spans="1:1" x14ac:dyDescent="0.35">
      <c r="A659"/>
    </row>
    <row r="660" spans="1:1" x14ac:dyDescent="0.35">
      <c r="A660"/>
    </row>
    <row r="661" spans="1:1" x14ac:dyDescent="0.35">
      <c r="A661"/>
    </row>
    <row r="662" spans="1:1" x14ac:dyDescent="0.35">
      <c r="A662"/>
    </row>
    <row r="663" spans="1:1" x14ac:dyDescent="0.35">
      <c r="A663"/>
    </row>
    <row r="664" spans="1:1" x14ac:dyDescent="0.35">
      <c r="A664"/>
    </row>
    <row r="665" spans="1:1" x14ac:dyDescent="0.35">
      <c r="A665"/>
    </row>
    <row r="666" spans="1:1" x14ac:dyDescent="0.35">
      <c r="A666"/>
    </row>
    <row r="667" spans="1:1" x14ac:dyDescent="0.35">
      <c r="A667"/>
    </row>
    <row r="668" spans="1:1" x14ac:dyDescent="0.35">
      <c r="A668"/>
    </row>
    <row r="669" spans="1:1" x14ac:dyDescent="0.35">
      <c r="A669"/>
    </row>
    <row r="670" spans="1:1" x14ac:dyDescent="0.35">
      <c r="A670"/>
    </row>
    <row r="671" spans="1:1" x14ac:dyDescent="0.35">
      <c r="A671"/>
    </row>
    <row r="672" spans="1:1" x14ac:dyDescent="0.35">
      <c r="A672"/>
    </row>
    <row r="673" spans="1:1" x14ac:dyDescent="0.35">
      <c r="A673"/>
    </row>
    <row r="674" spans="1:1" x14ac:dyDescent="0.35">
      <c r="A674"/>
    </row>
    <row r="675" spans="1:1" x14ac:dyDescent="0.35">
      <c r="A675"/>
    </row>
    <row r="676" spans="1:1" x14ac:dyDescent="0.35">
      <c r="A676"/>
    </row>
    <row r="677" spans="1:1" x14ac:dyDescent="0.35">
      <c r="A677"/>
    </row>
    <row r="678" spans="1:1" x14ac:dyDescent="0.35">
      <c r="A678"/>
    </row>
    <row r="679" spans="1:1" x14ac:dyDescent="0.35">
      <c r="A679"/>
    </row>
    <row r="680" spans="1:1" x14ac:dyDescent="0.35">
      <c r="A680"/>
    </row>
    <row r="681" spans="1:1" x14ac:dyDescent="0.35">
      <c r="A681"/>
    </row>
    <row r="682" spans="1:1" x14ac:dyDescent="0.35">
      <c r="A682"/>
    </row>
    <row r="683" spans="1:1" x14ac:dyDescent="0.35">
      <c r="A683"/>
    </row>
    <row r="684" spans="1:1" x14ac:dyDescent="0.35">
      <c r="A684"/>
    </row>
    <row r="685" spans="1:1" x14ac:dyDescent="0.35">
      <c r="A685"/>
    </row>
    <row r="686" spans="1:1" x14ac:dyDescent="0.35">
      <c r="A686"/>
    </row>
    <row r="687" spans="1:1" x14ac:dyDescent="0.35">
      <c r="A687"/>
    </row>
    <row r="688" spans="1:1" x14ac:dyDescent="0.35">
      <c r="A688"/>
    </row>
    <row r="689" spans="1:1" x14ac:dyDescent="0.35">
      <c r="A689"/>
    </row>
    <row r="690" spans="1:1" x14ac:dyDescent="0.35">
      <c r="A690"/>
    </row>
    <row r="691" spans="1:1" x14ac:dyDescent="0.35">
      <c r="A691"/>
    </row>
    <row r="692" spans="1:1" x14ac:dyDescent="0.35">
      <c r="A692"/>
    </row>
    <row r="693" spans="1:1" x14ac:dyDescent="0.35">
      <c r="A693"/>
    </row>
    <row r="694" spans="1:1" x14ac:dyDescent="0.35">
      <c r="A694"/>
    </row>
    <row r="695" spans="1:1" x14ac:dyDescent="0.35">
      <c r="A695"/>
    </row>
    <row r="696" spans="1:1" x14ac:dyDescent="0.35">
      <c r="A696"/>
    </row>
    <row r="697" spans="1:1" x14ac:dyDescent="0.35">
      <c r="A697"/>
    </row>
    <row r="698" spans="1:1" x14ac:dyDescent="0.35">
      <c r="A698"/>
    </row>
    <row r="699" spans="1:1" x14ac:dyDescent="0.35">
      <c r="A699"/>
    </row>
    <row r="700" spans="1:1" x14ac:dyDescent="0.35">
      <c r="A700"/>
    </row>
    <row r="701" spans="1:1" x14ac:dyDescent="0.35">
      <c r="A701"/>
    </row>
    <row r="702" spans="1:1" x14ac:dyDescent="0.35">
      <c r="A702"/>
    </row>
    <row r="703" spans="1:1" x14ac:dyDescent="0.35">
      <c r="A703"/>
    </row>
    <row r="704" spans="1:1" x14ac:dyDescent="0.35">
      <c r="A704"/>
    </row>
    <row r="705" spans="1:1" x14ac:dyDescent="0.35">
      <c r="A705"/>
    </row>
    <row r="706" spans="1:1" x14ac:dyDescent="0.35">
      <c r="A706"/>
    </row>
    <row r="707" spans="1:1" x14ac:dyDescent="0.35">
      <c r="A707"/>
    </row>
    <row r="708" spans="1:1" x14ac:dyDescent="0.35">
      <c r="A708"/>
    </row>
    <row r="709" spans="1:1" x14ac:dyDescent="0.35">
      <c r="A709"/>
    </row>
    <row r="710" spans="1:1" x14ac:dyDescent="0.35">
      <c r="A710"/>
    </row>
    <row r="711" spans="1:1" x14ac:dyDescent="0.35">
      <c r="A711"/>
    </row>
    <row r="712" spans="1:1" x14ac:dyDescent="0.35">
      <c r="A712"/>
    </row>
    <row r="713" spans="1:1" x14ac:dyDescent="0.35">
      <c r="A713"/>
    </row>
    <row r="714" spans="1:1" x14ac:dyDescent="0.35">
      <c r="A714"/>
    </row>
    <row r="715" spans="1:1" x14ac:dyDescent="0.35">
      <c r="A715"/>
    </row>
    <row r="716" spans="1:1" x14ac:dyDescent="0.35">
      <c r="A716"/>
    </row>
    <row r="717" spans="1:1" x14ac:dyDescent="0.35">
      <c r="A717"/>
    </row>
    <row r="718" spans="1:1" x14ac:dyDescent="0.35">
      <c r="A718"/>
    </row>
    <row r="719" spans="1:1" x14ac:dyDescent="0.35">
      <c r="A719"/>
    </row>
    <row r="720" spans="1:1" x14ac:dyDescent="0.35">
      <c r="A720"/>
    </row>
    <row r="721" spans="1:1" x14ac:dyDescent="0.35">
      <c r="A721"/>
    </row>
    <row r="722" spans="1:1" x14ac:dyDescent="0.35">
      <c r="A722"/>
    </row>
    <row r="723" spans="1:1" x14ac:dyDescent="0.35">
      <c r="A723"/>
    </row>
    <row r="724" spans="1:1" x14ac:dyDescent="0.35">
      <c r="A724"/>
    </row>
    <row r="725" spans="1:1" x14ac:dyDescent="0.35">
      <c r="A725"/>
    </row>
    <row r="726" spans="1:1" x14ac:dyDescent="0.35">
      <c r="A726"/>
    </row>
    <row r="727" spans="1:1" x14ac:dyDescent="0.35">
      <c r="A727"/>
    </row>
    <row r="728" spans="1:1" x14ac:dyDescent="0.35">
      <c r="A728"/>
    </row>
    <row r="729" spans="1:1" x14ac:dyDescent="0.35">
      <c r="A729"/>
    </row>
    <row r="730" spans="1:1" x14ac:dyDescent="0.35">
      <c r="A730"/>
    </row>
    <row r="731" spans="1:1" x14ac:dyDescent="0.35">
      <c r="A731"/>
    </row>
    <row r="732" spans="1:1" x14ac:dyDescent="0.35">
      <c r="A732"/>
    </row>
    <row r="733" spans="1:1" x14ac:dyDescent="0.35">
      <c r="A733"/>
    </row>
    <row r="734" spans="1:1" x14ac:dyDescent="0.35">
      <c r="A734"/>
    </row>
    <row r="735" spans="1:1" x14ac:dyDescent="0.35">
      <c r="A735"/>
    </row>
    <row r="736" spans="1:1" x14ac:dyDescent="0.35">
      <c r="A736"/>
    </row>
    <row r="737" spans="1:1" x14ac:dyDescent="0.35">
      <c r="A737"/>
    </row>
    <row r="738" spans="1:1" x14ac:dyDescent="0.35">
      <c r="A738"/>
    </row>
    <row r="739" spans="1:1" x14ac:dyDescent="0.35">
      <c r="A739"/>
    </row>
    <row r="740" spans="1:1" x14ac:dyDescent="0.35">
      <c r="A740"/>
    </row>
    <row r="741" spans="1:1" x14ac:dyDescent="0.35">
      <c r="A741"/>
    </row>
    <row r="742" spans="1:1" x14ac:dyDescent="0.35">
      <c r="A742"/>
    </row>
    <row r="743" spans="1:1" x14ac:dyDescent="0.35">
      <c r="A743"/>
    </row>
    <row r="744" spans="1:1" x14ac:dyDescent="0.35">
      <c r="A744"/>
    </row>
    <row r="745" spans="1:1" x14ac:dyDescent="0.35">
      <c r="A745"/>
    </row>
    <row r="746" spans="1:1" x14ac:dyDescent="0.35">
      <c r="A746"/>
    </row>
    <row r="747" spans="1:1" x14ac:dyDescent="0.35">
      <c r="A747"/>
    </row>
    <row r="748" spans="1:1" x14ac:dyDescent="0.35">
      <c r="A748"/>
    </row>
    <row r="749" spans="1:1" x14ac:dyDescent="0.35">
      <c r="A749"/>
    </row>
    <row r="750" spans="1:1" x14ac:dyDescent="0.35">
      <c r="A750"/>
    </row>
    <row r="751" spans="1:1" x14ac:dyDescent="0.35">
      <c r="A751"/>
    </row>
    <row r="752" spans="1:1" x14ac:dyDescent="0.35">
      <c r="A752"/>
    </row>
    <row r="753" spans="1:1" x14ac:dyDescent="0.35">
      <c r="A753"/>
    </row>
    <row r="754" spans="1:1" x14ac:dyDescent="0.35">
      <c r="A754"/>
    </row>
    <row r="755" spans="1:1" x14ac:dyDescent="0.35">
      <c r="A755"/>
    </row>
    <row r="756" spans="1:1" x14ac:dyDescent="0.35">
      <c r="A756"/>
    </row>
    <row r="757" spans="1:1" x14ac:dyDescent="0.35">
      <c r="A757"/>
    </row>
    <row r="758" spans="1:1" x14ac:dyDescent="0.35">
      <c r="A758"/>
    </row>
    <row r="759" spans="1:1" x14ac:dyDescent="0.35">
      <c r="A759"/>
    </row>
    <row r="760" spans="1:1" x14ac:dyDescent="0.35">
      <c r="A760"/>
    </row>
    <row r="761" spans="1:1" x14ac:dyDescent="0.35">
      <c r="A761"/>
    </row>
    <row r="762" spans="1:1" x14ac:dyDescent="0.35">
      <c r="A762"/>
    </row>
    <row r="763" spans="1:1" x14ac:dyDescent="0.35">
      <c r="A763"/>
    </row>
    <row r="764" spans="1:1" x14ac:dyDescent="0.35">
      <c r="A764"/>
    </row>
    <row r="765" spans="1:1" x14ac:dyDescent="0.35">
      <c r="A765"/>
    </row>
    <row r="766" spans="1:1" x14ac:dyDescent="0.35">
      <c r="A766"/>
    </row>
    <row r="767" spans="1:1" x14ac:dyDescent="0.35">
      <c r="A767"/>
    </row>
    <row r="768" spans="1:1" x14ac:dyDescent="0.35">
      <c r="A768"/>
    </row>
    <row r="769" spans="1:1" x14ac:dyDescent="0.35">
      <c r="A769"/>
    </row>
    <row r="770" spans="1:1" x14ac:dyDescent="0.35">
      <c r="A770"/>
    </row>
    <row r="771" spans="1:1" x14ac:dyDescent="0.35">
      <c r="A771"/>
    </row>
    <row r="772" spans="1:1" x14ac:dyDescent="0.35">
      <c r="A772"/>
    </row>
    <row r="773" spans="1:1" x14ac:dyDescent="0.35">
      <c r="A773"/>
    </row>
    <row r="774" spans="1:1" x14ac:dyDescent="0.35">
      <c r="A774"/>
    </row>
    <row r="775" spans="1:1" x14ac:dyDescent="0.35">
      <c r="A775"/>
    </row>
    <row r="776" spans="1:1" x14ac:dyDescent="0.35">
      <c r="A776"/>
    </row>
    <row r="777" spans="1:1" x14ac:dyDescent="0.35">
      <c r="A777"/>
    </row>
    <row r="778" spans="1:1" x14ac:dyDescent="0.35">
      <c r="A778"/>
    </row>
    <row r="779" spans="1:1" x14ac:dyDescent="0.35">
      <c r="A779"/>
    </row>
    <row r="780" spans="1:1" x14ac:dyDescent="0.35">
      <c r="A780"/>
    </row>
    <row r="781" spans="1:1" x14ac:dyDescent="0.35">
      <c r="A781"/>
    </row>
    <row r="782" spans="1:1" x14ac:dyDescent="0.35">
      <c r="A782"/>
    </row>
    <row r="783" spans="1:1" x14ac:dyDescent="0.35">
      <c r="A783"/>
    </row>
    <row r="784" spans="1:1" x14ac:dyDescent="0.35">
      <c r="A784"/>
    </row>
    <row r="785" spans="1:1" x14ac:dyDescent="0.35">
      <c r="A785"/>
    </row>
    <row r="786" spans="1:1" x14ac:dyDescent="0.35">
      <c r="A786"/>
    </row>
    <row r="787" spans="1:1" x14ac:dyDescent="0.35">
      <c r="A787"/>
    </row>
    <row r="788" spans="1:1" x14ac:dyDescent="0.35">
      <c r="A788"/>
    </row>
    <row r="789" spans="1:1" x14ac:dyDescent="0.35">
      <c r="A789"/>
    </row>
    <row r="790" spans="1:1" x14ac:dyDescent="0.35">
      <c r="A790"/>
    </row>
    <row r="791" spans="1:1" x14ac:dyDescent="0.35">
      <c r="A791"/>
    </row>
    <row r="792" spans="1:1" x14ac:dyDescent="0.35">
      <c r="A792"/>
    </row>
    <row r="793" spans="1:1" x14ac:dyDescent="0.35">
      <c r="A793"/>
    </row>
    <row r="794" spans="1:1" x14ac:dyDescent="0.35">
      <c r="A794"/>
    </row>
    <row r="795" spans="1:1" x14ac:dyDescent="0.35">
      <c r="A795"/>
    </row>
    <row r="796" spans="1:1" x14ac:dyDescent="0.35">
      <c r="A796"/>
    </row>
    <row r="797" spans="1:1" x14ac:dyDescent="0.35">
      <c r="A797"/>
    </row>
    <row r="798" spans="1:1" x14ac:dyDescent="0.35">
      <c r="A798"/>
    </row>
    <row r="799" spans="1:1" x14ac:dyDescent="0.35">
      <c r="A799"/>
    </row>
    <row r="800" spans="1:1" x14ac:dyDescent="0.35">
      <c r="A800"/>
    </row>
    <row r="801" spans="1:1" x14ac:dyDescent="0.35">
      <c r="A801"/>
    </row>
    <row r="802" spans="1:1" x14ac:dyDescent="0.35">
      <c r="A802"/>
    </row>
    <row r="803" spans="1:1" x14ac:dyDescent="0.35">
      <c r="A803"/>
    </row>
    <row r="804" spans="1:1" x14ac:dyDescent="0.35">
      <c r="A804"/>
    </row>
    <row r="805" spans="1:1" x14ac:dyDescent="0.35">
      <c r="A805"/>
    </row>
    <row r="806" spans="1:1" x14ac:dyDescent="0.35">
      <c r="A806"/>
    </row>
    <row r="807" spans="1:1" x14ac:dyDescent="0.35">
      <c r="A807"/>
    </row>
    <row r="808" spans="1:1" x14ac:dyDescent="0.35">
      <c r="A808"/>
    </row>
    <row r="809" spans="1:1" x14ac:dyDescent="0.35">
      <c r="A809"/>
    </row>
    <row r="810" spans="1:1" x14ac:dyDescent="0.35">
      <c r="A810"/>
    </row>
    <row r="811" spans="1:1" x14ac:dyDescent="0.35">
      <c r="A811"/>
    </row>
    <row r="812" spans="1:1" x14ac:dyDescent="0.35">
      <c r="A812"/>
    </row>
    <row r="813" spans="1:1" x14ac:dyDescent="0.35">
      <c r="A813"/>
    </row>
    <row r="814" spans="1:1" x14ac:dyDescent="0.35">
      <c r="A814"/>
    </row>
    <row r="815" spans="1:1" x14ac:dyDescent="0.35">
      <c r="A815"/>
    </row>
    <row r="816" spans="1:1" x14ac:dyDescent="0.35">
      <c r="A816"/>
    </row>
    <row r="817" spans="1:1" x14ac:dyDescent="0.35">
      <c r="A817"/>
    </row>
    <row r="818" spans="1:1" x14ac:dyDescent="0.35">
      <c r="A818"/>
    </row>
    <row r="819" spans="1:1" x14ac:dyDescent="0.35">
      <c r="A819"/>
    </row>
    <row r="820" spans="1:1" x14ac:dyDescent="0.35">
      <c r="A820"/>
    </row>
    <row r="821" spans="1:1" x14ac:dyDescent="0.35">
      <c r="A821"/>
    </row>
    <row r="822" spans="1:1" x14ac:dyDescent="0.35">
      <c r="A822"/>
    </row>
    <row r="823" spans="1:1" x14ac:dyDescent="0.35">
      <c r="A823"/>
    </row>
    <row r="824" spans="1:1" x14ac:dyDescent="0.35">
      <c r="A824"/>
    </row>
    <row r="825" spans="1:1" x14ac:dyDescent="0.35">
      <c r="A825"/>
    </row>
    <row r="826" spans="1:1" x14ac:dyDescent="0.35">
      <c r="A826"/>
    </row>
    <row r="827" spans="1:1" x14ac:dyDescent="0.35">
      <c r="A827"/>
    </row>
    <row r="828" spans="1:1" x14ac:dyDescent="0.35">
      <c r="A828"/>
    </row>
    <row r="829" spans="1:1" x14ac:dyDescent="0.35">
      <c r="A829"/>
    </row>
    <row r="830" spans="1:1" x14ac:dyDescent="0.35">
      <c r="A830"/>
    </row>
    <row r="831" spans="1:1" x14ac:dyDescent="0.35">
      <c r="A831"/>
    </row>
    <row r="832" spans="1:1" x14ac:dyDescent="0.35">
      <c r="A832"/>
    </row>
    <row r="833" spans="1:1" x14ac:dyDescent="0.35">
      <c r="A833"/>
    </row>
    <row r="834" spans="1:1" x14ac:dyDescent="0.35">
      <c r="A834"/>
    </row>
    <row r="835" spans="1:1" x14ac:dyDescent="0.35">
      <c r="A835"/>
    </row>
    <row r="836" spans="1:1" x14ac:dyDescent="0.35">
      <c r="A836"/>
    </row>
    <row r="837" spans="1:1" x14ac:dyDescent="0.35">
      <c r="A837"/>
    </row>
    <row r="838" spans="1:1" x14ac:dyDescent="0.35">
      <c r="A838"/>
    </row>
    <row r="839" spans="1:1" x14ac:dyDescent="0.35">
      <c r="A839"/>
    </row>
    <row r="840" spans="1:1" x14ac:dyDescent="0.35">
      <c r="A840"/>
    </row>
    <row r="841" spans="1:1" x14ac:dyDescent="0.35">
      <c r="A841"/>
    </row>
    <row r="842" spans="1:1" x14ac:dyDescent="0.35">
      <c r="A842"/>
    </row>
    <row r="843" spans="1:1" x14ac:dyDescent="0.35">
      <c r="A843"/>
    </row>
    <row r="844" spans="1:1" x14ac:dyDescent="0.35">
      <c r="A844"/>
    </row>
    <row r="845" spans="1:1" x14ac:dyDescent="0.35">
      <c r="A845"/>
    </row>
    <row r="846" spans="1:1" x14ac:dyDescent="0.35">
      <c r="A846"/>
    </row>
    <row r="847" spans="1:1" x14ac:dyDescent="0.35">
      <c r="A847"/>
    </row>
    <row r="848" spans="1:1" x14ac:dyDescent="0.35">
      <c r="A848"/>
    </row>
    <row r="849" spans="1:1" x14ac:dyDescent="0.35">
      <c r="A849"/>
    </row>
    <row r="850" spans="1:1" x14ac:dyDescent="0.35">
      <c r="A850"/>
    </row>
    <row r="851" spans="1:1" x14ac:dyDescent="0.35">
      <c r="A851"/>
    </row>
    <row r="852" spans="1:1" x14ac:dyDescent="0.35">
      <c r="A852"/>
    </row>
    <row r="853" spans="1:1" x14ac:dyDescent="0.35">
      <c r="A853"/>
    </row>
    <row r="854" spans="1:1" x14ac:dyDescent="0.35">
      <c r="A854"/>
    </row>
    <row r="855" spans="1:1" x14ac:dyDescent="0.35">
      <c r="A855"/>
    </row>
    <row r="856" spans="1:1" x14ac:dyDescent="0.35">
      <c r="A856"/>
    </row>
    <row r="857" spans="1:1" x14ac:dyDescent="0.35">
      <c r="A857"/>
    </row>
    <row r="858" spans="1:1" x14ac:dyDescent="0.35">
      <c r="A858"/>
    </row>
    <row r="859" spans="1:1" x14ac:dyDescent="0.35">
      <c r="A859"/>
    </row>
    <row r="860" spans="1:1" x14ac:dyDescent="0.35">
      <c r="A860"/>
    </row>
    <row r="861" spans="1:1" x14ac:dyDescent="0.35">
      <c r="A861"/>
    </row>
    <row r="862" spans="1:1" x14ac:dyDescent="0.35">
      <c r="A862"/>
    </row>
    <row r="863" spans="1:1" x14ac:dyDescent="0.35">
      <c r="A863"/>
    </row>
    <row r="864" spans="1:1" x14ac:dyDescent="0.35">
      <c r="A864"/>
    </row>
    <row r="865" spans="1:1" x14ac:dyDescent="0.35">
      <c r="A865"/>
    </row>
    <row r="866" spans="1:1" x14ac:dyDescent="0.35">
      <c r="A866"/>
    </row>
    <row r="867" spans="1:1" x14ac:dyDescent="0.35">
      <c r="A867"/>
    </row>
    <row r="868" spans="1:1" x14ac:dyDescent="0.35">
      <c r="A868"/>
    </row>
    <row r="869" spans="1:1" x14ac:dyDescent="0.35">
      <c r="A869"/>
    </row>
    <row r="870" spans="1:1" x14ac:dyDescent="0.35">
      <c r="A870"/>
    </row>
    <row r="871" spans="1:1" x14ac:dyDescent="0.35">
      <c r="A871"/>
    </row>
    <row r="872" spans="1:1" x14ac:dyDescent="0.35">
      <c r="A872"/>
    </row>
    <row r="873" spans="1:1" x14ac:dyDescent="0.35">
      <c r="A873"/>
    </row>
    <row r="874" spans="1:1" x14ac:dyDescent="0.35">
      <c r="A874"/>
    </row>
    <row r="875" spans="1:1" x14ac:dyDescent="0.35">
      <c r="A875"/>
    </row>
    <row r="876" spans="1:1" x14ac:dyDescent="0.35">
      <c r="A876"/>
    </row>
    <row r="877" spans="1:1" x14ac:dyDescent="0.35">
      <c r="A877"/>
    </row>
    <row r="878" spans="1:1" x14ac:dyDescent="0.35">
      <c r="A878"/>
    </row>
    <row r="879" spans="1:1" x14ac:dyDescent="0.35">
      <c r="A879"/>
    </row>
    <row r="880" spans="1:1" x14ac:dyDescent="0.35">
      <c r="A880"/>
    </row>
    <row r="881" spans="1:1" x14ac:dyDescent="0.35">
      <c r="A881"/>
    </row>
    <row r="882" spans="1:1" x14ac:dyDescent="0.35">
      <c r="A882"/>
    </row>
    <row r="883" spans="1:1" x14ac:dyDescent="0.35">
      <c r="A883"/>
    </row>
    <row r="884" spans="1:1" x14ac:dyDescent="0.35">
      <c r="A884"/>
    </row>
    <row r="885" spans="1:1" x14ac:dyDescent="0.35">
      <c r="A885"/>
    </row>
    <row r="886" spans="1:1" x14ac:dyDescent="0.35">
      <c r="A886"/>
    </row>
    <row r="887" spans="1:1" x14ac:dyDescent="0.35">
      <c r="A887"/>
    </row>
    <row r="888" spans="1:1" x14ac:dyDescent="0.35">
      <c r="A888"/>
    </row>
    <row r="889" spans="1:1" x14ac:dyDescent="0.35">
      <c r="A889"/>
    </row>
    <row r="890" spans="1:1" x14ac:dyDescent="0.35">
      <c r="A890"/>
    </row>
    <row r="891" spans="1:1" x14ac:dyDescent="0.35">
      <c r="A891"/>
    </row>
    <row r="892" spans="1:1" x14ac:dyDescent="0.35">
      <c r="A892"/>
    </row>
    <row r="893" spans="1:1" x14ac:dyDescent="0.35">
      <c r="A893"/>
    </row>
    <row r="894" spans="1:1" x14ac:dyDescent="0.35">
      <c r="A894"/>
    </row>
    <row r="895" spans="1:1" x14ac:dyDescent="0.35">
      <c r="A895"/>
    </row>
    <row r="896" spans="1:1" x14ac:dyDescent="0.35">
      <c r="A896"/>
    </row>
    <row r="897" spans="1:1" x14ac:dyDescent="0.35">
      <c r="A897"/>
    </row>
    <row r="898" spans="1:1" x14ac:dyDescent="0.35">
      <c r="A898"/>
    </row>
    <row r="899" spans="1:1" x14ac:dyDescent="0.35">
      <c r="A899"/>
    </row>
    <row r="900" spans="1:1" x14ac:dyDescent="0.35">
      <c r="A900"/>
    </row>
    <row r="901" spans="1:1" x14ac:dyDescent="0.35">
      <c r="A901"/>
    </row>
    <row r="902" spans="1:1" x14ac:dyDescent="0.35">
      <c r="A902"/>
    </row>
    <row r="903" spans="1:1" x14ac:dyDescent="0.35">
      <c r="A903"/>
    </row>
    <row r="904" spans="1:1" x14ac:dyDescent="0.35">
      <c r="A904"/>
    </row>
    <row r="905" spans="1:1" x14ac:dyDescent="0.35">
      <c r="A905"/>
    </row>
    <row r="906" spans="1:1" x14ac:dyDescent="0.35">
      <c r="A906"/>
    </row>
    <row r="907" spans="1:1" x14ac:dyDescent="0.35">
      <c r="A907"/>
    </row>
    <row r="908" spans="1:1" x14ac:dyDescent="0.35">
      <c r="A908"/>
    </row>
    <row r="909" spans="1:1" x14ac:dyDescent="0.35">
      <c r="A909"/>
    </row>
    <row r="910" spans="1:1" x14ac:dyDescent="0.35">
      <c r="A910"/>
    </row>
    <row r="911" spans="1:1" x14ac:dyDescent="0.35">
      <c r="A911"/>
    </row>
    <row r="912" spans="1:1" x14ac:dyDescent="0.35">
      <c r="A912"/>
    </row>
    <row r="913" spans="1:1" x14ac:dyDescent="0.35">
      <c r="A913"/>
    </row>
    <row r="914" spans="1:1" x14ac:dyDescent="0.35">
      <c r="A914"/>
    </row>
    <row r="915" spans="1:1" x14ac:dyDescent="0.35">
      <c r="A915"/>
    </row>
    <row r="916" spans="1:1" x14ac:dyDescent="0.35">
      <c r="A916"/>
    </row>
    <row r="917" spans="1:1" x14ac:dyDescent="0.35">
      <c r="A917"/>
    </row>
    <row r="918" spans="1:1" x14ac:dyDescent="0.35">
      <c r="A918"/>
    </row>
    <row r="919" spans="1:1" x14ac:dyDescent="0.35">
      <c r="A919"/>
    </row>
    <row r="920" spans="1:1" x14ac:dyDescent="0.35">
      <c r="A920"/>
    </row>
    <row r="921" spans="1:1" x14ac:dyDescent="0.35">
      <c r="A921"/>
    </row>
    <row r="922" spans="1:1" x14ac:dyDescent="0.35">
      <c r="A922"/>
    </row>
    <row r="923" spans="1:1" x14ac:dyDescent="0.35">
      <c r="A923"/>
    </row>
    <row r="924" spans="1:1" x14ac:dyDescent="0.35">
      <c r="A924"/>
    </row>
    <row r="925" spans="1:1" x14ac:dyDescent="0.35">
      <c r="A925"/>
    </row>
    <row r="926" spans="1:1" x14ac:dyDescent="0.35">
      <c r="A926"/>
    </row>
    <row r="927" spans="1:1" x14ac:dyDescent="0.35">
      <c r="A927"/>
    </row>
    <row r="928" spans="1:1" x14ac:dyDescent="0.35">
      <c r="A928"/>
    </row>
    <row r="929" spans="1:1" x14ac:dyDescent="0.35">
      <c r="A929"/>
    </row>
    <row r="930" spans="1:1" x14ac:dyDescent="0.35">
      <c r="A930"/>
    </row>
    <row r="931" spans="1:1" x14ac:dyDescent="0.35">
      <c r="A931"/>
    </row>
    <row r="932" spans="1:1" x14ac:dyDescent="0.35">
      <c r="A932"/>
    </row>
    <row r="933" spans="1:1" x14ac:dyDescent="0.35">
      <c r="A933"/>
    </row>
    <row r="934" spans="1:1" x14ac:dyDescent="0.35">
      <c r="A934"/>
    </row>
    <row r="935" spans="1:1" x14ac:dyDescent="0.35">
      <c r="A935"/>
    </row>
    <row r="936" spans="1:1" x14ac:dyDescent="0.35">
      <c r="A936"/>
    </row>
    <row r="937" spans="1:1" x14ac:dyDescent="0.35">
      <c r="A937"/>
    </row>
    <row r="938" spans="1:1" x14ac:dyDescent="0.35">
      <c r="A938"/>
    </row>
    <row r="939" spans="1:1" x14ac:dyDescent="0.35">
      <c r="A939"/>
    </row>
    <row r="940" spans="1:1" x14ac:dyDescent="0.35">
      <c r="A940"/>
    </row>
    <row r="941" spans="1:1" x14ac:dyDescent="0.35">
      <c r="A941"/>
    </row>
    <row r="942" spans="1:1" x14ac:dyDescent="0.35">
      <c r="A942"/>
    </row>
    <row r="943" spans="1:1" x14ac:dyDescent="0.35">
      <c r="A943"/>
    </row>
    <row r="944" spans="1:1" x14ac:dyDescent="0.35">
      <c r="A944"/>
    </row>
    <row r="945" spans="1:1" x14ac:dyDescent="0.35">
      <c r="A945"/>
    </row>
    <row r="946" spans="1:1" x14ac:dyDescent="0.35">
      <c r="A946"/>
    </row>
    <row r="947" spans="1:1" x14ac:dyDescent="0.35">
      <c r="A947"/>
    </row>
    <row r="948" spans="1:1" x14ac:dyDescent="0.35">
      <c r="A948"/>
    </row>
    <row r="949" spans="1:1" x14ac:dyDescent="0.35">
      <c r="A949"/>
    </row>
    <row r="950" spans="1:1" x14ac:dyDescent="0.35">
      <c r="A950"/>
    </row>
    <row r="951" spans="1:1" x14ac:dyDescent="0.35">
      <c r="A951"/>
    </row>
    <row r="952" spans="1:1" x14ac:dyDescent="0.35">
      <c r="A952"/>
    </row>
    <row r="953" spans="1:1" x14ac:dyDescent="0.35">
      <c r="A953"/>
    </row>
    <row r="954" spans="1:1" x14ac:dyDescent="0.35">
      <c r="A954"/>
    </row>
    <row r="955" spans="1:1" x14ac:dyDescent="0.35">
      <c r="A955"/>
    </row>
    <row r="956" spans="1:1" x14ac:dyDescent="0.35">
      <c r="A956"/>
    </row>
    <row r="957" spans="1:1" x14ac:dyDescent="0.35">
      <c r="A957"/>
    </row>
    <row r="958" spans="1:1" x14ac:dyDescent="0.35">
      <c r="A958"/>
    </row>
    <row r="959" spans="1:1" x14ac:dyDescent="0.35">
      <c r="A959"/>
    </row>
    <row r="960" spans="1:1" x14ac:dyDescent="0.35">
      <c r="A960"/>
    </row>
    <row r="961" spans="1:1" x14ac:dyDescent="0.35">
      <c r="A961"/>
    </row>
    <row r="962" spans="1:1" x14ac:dyDescent="0.35">
      <c r="A962"/>
    </row>
    <row r="963" spans="1:1" x14ac:dyDescent="0.35">
      <c r="A963"/>
    </row>
    <row r="964" spans="1:1" x14ac:dyDescent="0.35">
      <c r="A964"/>
    </row>
    <row r="965" spans="1:1" x14ac:dyDescent="0.35">
      <c r="A965"/>
    </row>
    <row r="966" spans="1:1" x14ac:dyDescent="0.35">
      <c r="A966"/>
    </row>
    <row r="967" spans="1:1" x14ac:dyDescent="0.35">
      <c r="A967"/>
    </row>
    <row r="968" spans="1:1" x14ac:dyDescent="0.35">
      <c r="A968"/>
    </row>
    <row r="969" spans="1:1" x14ac:dyDescent="0.35">
      <c r="A969"/>
    </row>
    <row r="970" spans="1:1" x14ac:dyDescent="0.35">
      <c r="A970"/>
    </row>
    <row r="971" spans="1:1" x14ac:dyDescent="0.35">
      <c r="A971"/>
    </row>
    <row r="972" spans="1:1" x14ac:dyDescent="0.35">
      <c r="A972"/>
    </row>
    <row r="973" spans="1:1" x14ac:dyDescent="0.35">
      <c r="A973"/>
    </row>
    <row r="974" spans="1:1" x14ac:dyDescent="0.35">
      <c r="A974"/>
    </row>
    <row r="975" spans="1:1" x14ac:dyDescent="0.35">
      <c r="A975"/>
    </row>
    <row r="976" spans="1:1" x14ac:dyDescent="0.35">
      <c r="A976"/>
    </row>
    <row r="977" spans="1:1" x14ac:dyDescent="0.35">
      <c r="A977"/>
    </row>
    <row r="978" spans="1:1" x14ac:dyDescent="0.35">
      <c r="A978"/>
    </row>
    <row r="979" spans="1:1" x14ac:dyDescent="0.35">
      <c r="A979"/>
    </row>
    <row r="980" spans="1:1" x14ac:dyDescent="0.35">
      <c r="A980"/>
    </row>
    <row r="981" spans="1:1" x14ac:dyDescent="0.35">
      <c r="A981"/>
    </row>
    <row r="982" spans="1:1" x14ac:dyDescent="0.35">
      <c r="A982"/>
    </row>
    <row r="983" spans="1:1" x14ac:dyDescent="0.35">
      <c r="A983"/>
    </row>
    <row r="984" spans="1:1" x14ac:dyDescent="0.35">
      <c r="A984"/>
    </row>
    <row r="985" spans="1:1" x14ac:dyDescent="0.35">
      <c r="A985"/>
    </row>
    <row r="986" spans="1:1" x14ac:dyDescent="0.35">
      <c r="A986"/>
    </row>
    <row r="987" spans="1:1" x14ac:dyDescent="0.35">
      <c r="A987"/>
    </row>
    <row r="988" spans="1:1" x14ac:dyDescent="0.35">
      <c r="A988"/>
    </row>
    <row r="989" spans="1:1" x14ac:dyDescent="0.35">
      <c r="A989"/>
    </row>
    <row r="990" spans="1:1" x14ac:dyDescent="0.35">
      <c r="A990"/>
    </row>
    <row r="991" spans="1:1" x14ac:dyDescent="0.35">
      <c r="A991"/>
    </row>
    <row r="992" spans="1:1" x14ac:dyDescent="0.35">
      <c r="A992"/>
    </row>
    <row r="993" spans="1:1" x14ac:dyDescent="0.35">
      <c r="A993"/>
    </row>
    <row r="994" spans="1:1" x14ac:dyDescent="0.35">
      <c r="A994"/>
    </row>
    <row r="995" spans="1:1" x14ac:dyDescent="0.35">
      <c r="A995"/>
    </row>
    <row r="996" spans="1:1" x14ac:dyDescent="0.35">
      <c r="A996"/>
    </row>
    <row r="997" spans="1:1" x14ac:dyDescent="0.35">
      <c r="A997"/>
    </row>
    <row r="998" spans="1:1" x14ac:dyDescent="0.35">
      <c r="A998"/>
    </row>
    <row r="999" spans="1:1" x14ac:dyDescent="0.35">
      <c r="A999"/>
    </row>
    <row r="1000" spans="1:1" x14ac:dyDescent="0.35">
      <c r="A1000"/>
    </row>
    <row r="1001" spans="1:1" x14ac:dyDescent="0.35">
      <c r="A1001"/>
    </row>
    <row r="1002" spans="1:1" x14ac:dyDescent="0.35">
      <c r="A1002"/>
    </row>
    <row r="1003" spans="1:1" x14ac:dyDescent="0.35">
      <c r="A1003"/>
    </row>
    <row r="1004" spans="1:1" x14ac:dyDescent="0.35">
      <c r="A1004"/>
    </row>
    <row r="1005" spans="1:1" x14ac:dyDescent="0.35">
      <c r="A1005"/>
    </row>
    <row r="1006" spans="1:1" x14ac:dyDescent="0.35">
      <c r="A1006"/>
    </row>
    <row r="1007" spans="1:1" x14ac:dyDescent="0.35">
      <c r="A1007"/>
    </row>
    <row r="1008" spans="1:1" x14ac:dyDescent="0.35">
      <c r="A1008"/>
    </row>
    <row r="1009" spans="1:1" x14ac:dyDescent="0.35">
      <c r="A1009"/>
    </row>
    <row r="1010" spans="1:1" x14ac:dyDescent="0.35">
      <c r="A1010"/>
    </row>
    <row r="1011" spans="1:1" x14ac:dyDescent="0.35">
      <c r="A1011"/>
    </row>
    <row r="1012" spans="1:1" x14ac:dyDescent="0.35">
      <c r="A1012"/>
    </row>
    <row r="1013" spans="1:1" x14ac:dyDescent="0.35">
      <c r="A1013"/>
    </row>
    <row r="1014" spans="1:1" x14ac:dyDescent="0.35">
      <c r="A1014"/>
    </row>
    <row r="1015" spans="1:1" x14ac:dyDescent="0.35">
      <c r="A1015"/>
    </row>
    <row r="1016" spans="1:1" x14ac:dyDescent="0.35">
      <c r="A1016"/>
    </row>
    <row r="1017" spans="1:1" x14ac:dyDescent="0.35">
      <c r="A1017"/>
    </row>
    <row r="1018" spans="1:1" x14ac:dyDescent="0.35">
      <c r="A1018"/>
    </row>
    <row r="1019" spans="1:1" x14ac:dyDescent="0.35">
      <c r="A1019"/>
    </row>
    <row r="1020" spans="1:1" x14ac:dyDescent="0.35">
      <c r="A1020"/>
    </row>
    <row r="1021" spans="1:1" x14ac:dyDescent="0.35">
      <c r="A1021"/>
    </row>
    <row r="1022" spans="1:1" x14ac:dyDescent="0.35">
      <c r="A1022"/>
    </row>
    <row r="1023" spans="1:1" x14ac:dyDescent="0.35">
      <c r="A1023"/>
    </row>
    <row r="1024" spans="1:1" x14ac:dyDescent="0.35">
      <c r="A1024"/>
    </row>
    <row r="1025" spans="1:1" x14ac:dyDescent="0.35">
      <c r="A1025"/>
    </row>
    <row r="1026" spans="1:1" x14ac:dyDescent="0.35">
      <c r="A1026"/>
    </row>
    <row r="1027" spans="1:1" x14ac:dyDescent="0.35">
      <c r="A1027"/>
    </row>
    <row r="1028" spans="1:1" x14ac:dyDescent="0.35">
      <c r="A1028"/>
    </row>
    <row r="1029" spans="1:1" x14ac:dyDescent="0.35">
      <c r="A1029"/>
    </row>
    <row r="1030" spans="1:1" x14ac:dyDescent="0.35">
      <c r="A1030"/>
    </row>
    <row r="1031" spans="1:1" x14ac:dyDescent="0.35">
      <c r="A1031"/>
    </row>
    <row r="1032" spans="1:1" x14ac:dyDescent="0.35">
      <c r="A1032"/>
    </row>
    <row r="1033" spans="1:1" x14ac:dyDescent="0.35">
      <c r="A1033"/>
    </row>
    <row r="1034" spans="1:1" x14ac:dyDescent="0.35">
      <c r="A1034"/>
    </row>
    <row r="1035" spans="1:1" x14ac:dyDescent="0.35">
      <c r="A1035"/>
    </row>
    <row r="1036" spans="1:1" x14ac:dyDescent="0.35">
      <c r="A1036"/>
    </row>
    <row r="1037" spans="1:1" x14ac:dyDescent="0.35">
      <c r="A1037"/>
    </row>
    <row r="1038" spans="1:1" x14ac:dyDescent="0.35">
      <c r="A1038"/>
    </row>
    <row r="1039" spans="1:1" x14ac:dyDescent="0.35">
      <c r="A1039"/>
    </row>
    <row r="1040" spans="1:1" x14ac:dyDescent="0.35">
      <c r="A1040"/>
    </row>
    <row r="1041" spans="1:1" x14ac:dyDescent="0.35">
      <c r="A1041"/>
    </row>
    <row r="1042" spans="1:1" x14ac:dyDescent="0.35">
      <c r="A1042"/>
    </row>
    <row r="1043" spans="1:1" x14ac:dyDescent="0.35">
      <c r="A1043"/>
    </row>
    <row r="1044" spans="1:1" x14ac:dyDescent="0.35">
      <c r="A1044"/>
    </row>
    <row r="1045" spans="1:1" x14ac:dyDescent="0.35">
      <c r="A1045"/>
    </row>
    <row r="1046" spans="1:1" x14ac:dyDescent="0.35">
      <c r="A1046"/>
    </row>
    <row r="1047" spans="1:1" x14ac:dyDescent="0.35">
      <c r="A1047"/>
    </row>
    <row r="1048" spans="1:1" x14ac:dyDescent="0.35">
      <c r="A1048"/>
    </row>
    <row r="1049" spans="1:1" x14ac:dyDescent="0.35">
      <c r="A1049"/>
    </row>
    <row r="1050" spans="1:1" x14ac:dyDescent="0.35">
      <c r="A1050"/>
    </row>
    <row r="1051" spans="1:1" x14ac:dyDescent="0.35">
      <c r="A1051"/>
    </row>
    <row r="1052" spans="1:1" x14ac:dyDescent="0.35">
      <c r="A1052"/>
    </row>
    <row r="1053" spans="1:1" x14ac:dyDescent="0.35">
      <c r="A1053"/>
    </row>
    <row r="1054" spans="1:1" x14ac:dyDescent="0.35">
      <c r="A1054"/>
    </row>
    <row r="1055" spans="1:1" x14ac:dyDescent="0.35">
      <c r="A1055"/>
    </row>
    <row r="1056" spans="1:1" x14ac:dyDescent="0.35">
      <c r="A1056"/>
    </row>
    <row r="1057" spans="1:1" x14ac:dyDescent="0.35">
      <c r="A1057"/>
    </row>
    <row r="1058" spans="1:1" x14ac:dyDescent="0.35">
      <c r="A1058"/>
    </row>
    <row r="1059" spans="1:1" x14ac:dyDescent="0.35">
      <c r="A1059"/>
    </row>
    <row r="1060" spans="1:1" x14ac:dyDescent="0.35">
      <c r="A1060"/>
    </row>
    <row r="1061" spans="1:1" x14ac:dyDescent="0.35">
      <c r="A1061"/>
    </row>
    <row r="1062" spans="1:1" x14ac:dyDescent="0.35">
      <c r="A1062"/>
    </row>
    <row r="1063" spans="1:1" x14ac:dyDescent="0.35">
      <c r="A1063"/>
    </row>
    <row r="1064" spans="1:1" x14ac:dyDescent="0.35">
      <c r="A1064"/>
    </row>
    <row r="1065" spans="1:1" x14ac:dyDescent="0.35">
      <c r="A1065"/>
    </row>
    <row r="1066" spans="1:1" x14ac:dyDescent="0.35">
      <c r="A1066"/>
    </row>
    <row r="1067" spans="1:1" x14ac:dyDescent="0.35">
      <c r="A1067"/>
    </row>
    <row r="1068" spans="1:1" x14ac:dyDescent="0.35">
      <c r="A1068"/>
    </row>
    <row r="1069" spans="1:1" x14ac:dyDescent="0.35">
      <c r="A1069"/>
    </row>
    <row r="1070" spans="1:1" x14ac:dyDescent="0.35">
      <c r="A1070"/>
    </row>
    <row r="1071" spans="1:1" x14ac:dyDescent="0.35">
      <c r="A1071"/>
    </row>
    <row r="1072" spans="1:1" x14ac:dyDescent="0.35">
      <c r="A1072"/>
    </row>
    <row r="1073" spans="1:1" x14ac:dyDescent="0.35">
      <c r="A1073"/>
    </row>
    <row r="1074" spans="1:1" x14ac:dyDescent="0.35">
      <c r="A1074"/>
    </row>
    <row r="1075" spans="1:1" x14ac:dyDescent="0.35">
      <c r="A1075"/>
    </row>
    <row r="1076" spans="1:1" x14ac:dyDescent="0.35">
      <c r="A1076"/>
    </row>
    <row r="1077" spans="1:1" x14ac:dyDescent="0.35">
      <c r="A1077"/>
    </row>
    <row r="1078" spans="1:1" x14ac:dyDescent="0.35">
      <c r="A1078"/>
    </row>
    <row r="1079" spans="1:1" x14ac:dyDescent="0.35">
      <c r="A1079"/>
    </row>
    <row r="1080" spans="1:1" x14ac:dyDescent="0.35">
      <c r="A1080"/>
    </row>
    <row r="1081" spans="1:1" x14ac:dyDescent="0.35">
      <c r="A1081"/>
    </row>
    <row r="1082" spans="1:1" x14ac:dyDescent="0.35">
      <c r="A1082"/>
    </row>
    <row r="1083" spans="1:1" x14ac:dyDescent="0.35">
      <c r="A1083"/>
    </row>
    <row r="1084" spans="1:1" x14ac:dyDescent="0.35">
      <c r="A1084"/>
    </row>
    <row r="1085" spans="1:1" x14ac:dyDescent="0.35">
      <c r="A1085"/>
    </row>
    <row r="1086" spans="1:1" x14ac:dyDescent="0.35">
      <c r="A1086"/>
    </row>
    <row r="1087" spans="1:1" x14ac:dyDescent="0.35">
      <c r="A1087"/>
    </row>
    <row r="1088" spans="1:1" x14ac:dyDescent="0.35">
      <c r="A1088"/>
    </row>
    <row r="1089" spans="1:1" x14ac:dyDescent="0.35">
      <c r="A1089"/>
    </row>
    <row r="1090" spans="1:1" x14ac:dyDescent="0.35">
      <c r="A1090"/>
    </row>
    <row r="1091" spans="1:1" x14ac:dyDescent="0.35">
      <c r="A1091"/>
    </row>
    <row r="1092" spans="1:1" x14ac:dyDescent="0.35">
      <c r="A1092"/>
    </row>
    <row r="1093" spans="1:1" x14ac:dyDescent="0.35">
      <c r="A1093"/>
    </row>
    <row r="1094" spans="1:1" x14ac:dyDescent="0.35">
      <c r="A1094"/>
    </row>
    <row r="1095" spans="1:1" x14ac:dyDescent="0.35">
      <c r="A1095"/>
    </row>
    <row r="1096" spans="1:1" x14ac:dyDescent="0.35">
      <c r="A1096"/>
    </row>
    <row r="1097" spans="1:1" x14ac:dyDescent="0.35">
      <c r="A1097"/>
    </row>
    <row r="1098" spans="1:1" x14ac:dyDescent="0.35">
      <c r="A1098"/>
    </row>
    <row r="1099" spans="1:1" x14ac:dyDescent="0.35">
      <c r="A1099"/>
    </row>
    <row r="1100" spans="1:1" x14ac:dyDescent="0.35">
      <c r="A1100"/>
    </row>
    <row r="1101" spans="1:1" x14ac:dyDescent="0.35">
      <c r="A1101"/>
    </row>
    <row r="1102" spans="1:1" x14ac:dyDescent="0.35">
      <c r="A1102"/>
    </row>
    <row r="1103" spans="1:1" x14ac:dyDescent="0.35">
      <c r="A1103"/>
    </row>
    <row r="1104" spans="1:1" x14ac:dyDescent="0.35">
      <c r="A1104"/>
    </row>
    <row r="1105" spans="1:1" x14ac:dyDescent="0.35">
      <c r="A1105"/>
    </row>
    <row r="1106" spans="1:1" x14ac:dyDescent="0.35">
      <c r="A1106"/>
    </row>
    <row r="1107" spans="1:1" x14ac:dyDescent="0.35">
      <c r="A1107"/>
    </row>
    <row r="1108" spans="1:1" x14ac:dyDescent="0.35">
      <c r="A1108"/>
    </row>
    <row r="1109" spans="1:1" x14ac:dyDescent="0.35">
      <c r="A1109"/>
    </row>
    <row r="1110" spans="1:1" x14ac:dyDescent="0.35">
      <c r="A1110"/>
    </row>
    <row r="1111" spans="1:1" x14ac:dyDescent="0.35">
      <c r="A1111"/>
    </row>
    <row r="1112" spans="1:1" x14ac:dyDescent="0.35">
      <c r="A1112"/>
    </row>
    <row r="1113" spans="1:1" x14ac:dyDescent="0.35">
      <c r="A1113"/>
    </row>
    <row r="1114" spans="1:1" x14ac:dyDescent="0.35">
      <c r="A1114"/>
    </row>
    <row r="1115" spans="1:1" x14ac:dyDescent="0.35">
      <c r="A1115"/>
    </row>
    <row r="1116" spans="1:1" x14ac:dyDescent="0.35">
      <c r="A1116"/>
    </row>
    <row r="1117" spans="1:1" x14ac:dyDescent="0.35">
      <c r="A1117"/>
    </row>
    <row r="1118" spans="1:1" x14ac:dyDescent="0.35">
      <c r="A1118"/>
    </row>
    <row r="1119" spans="1:1" x14ac:dyDescent="0.35">
      <c r="A1119"/>
    </row>
    <row r="1120" spans="1:1" x14ac:dyDescent="0.35">
      <c r="A1120"/>
    </row>
    <row r="1121" spans="1:1" x14ac:dyDescent="0.35">
      <c r="A1121"/>
    </row>
    <row r="1122" spans="1:1" x14ac:dyDescent="0.35">
      <c r="A1122"/>
    </row>
    <row r="1123" spans="1:1" x14ac:dyDescent="0.35">
      <c r="A1123"/>
    </row>
    <row r="1124" spans="1:1" x14ac:dyDescent="0.35">
      <c r="A1124"/>
    </row>
    <row r="1125" spans="1:1" x14ac:dyDescent="0.35">
      <c r="A1125"/>
    </row>
    <row r="1126" spans="1:1" x14ac:dyDescent="0.35">
      <c r="A1126"/>
    </row>
    <row r="1127" spans="1:1" x14ac:dyDescent="0.35">
      <c r="A1127"/>
    </row>
    <row r="1128" spans="1:1" x14ac:dyDescent="0.35">
      <c r="A1128"/>
    </row>
    <row r="1129" spans="1:1" x14ac:dyDescent="0.35">
      <c r="A1129"/>
    </row>
    <row r="1130" spans="1:1" x14ac:dyDescent="0.35">
      <c r="A1130"/>
    </row>
    <row r="1131" spans="1:1" x14ac:dyDescent="0.35">
      <c r="A1131"/>
    </row>
    <row r="1132" spans="1:1" x14ac:dyDescent="0.35">
      <c r="A1132"/>
    </row>
    <row r="1133" spans="1:1" x14ac:dyDescent="0.35">
      <c r="A1133"/>
    </row>
    <row r="1134" spans="1:1" x14ac:dyDescent="0.35">
      <c r="A1134"/>
    </row>
    <row r="1135" spans="1:1" x14ac:dyDescent="0.35">
      <c r="A1135"/>
    </row>
    <row r="1136" spans="1:1" x14ac:dyDescent="0.35">
      <c r="A1136"/>
    </row>
    <row r="1137" spans="1:1" x14ac:dyDescent="0.35">
      <c r="A1137"/>
    </row>
    <row r="1138" spans="1:1" x14ac:dyDescent="0.35">
      <c r="A1138"/>
    </row>
    <row r="1139" spans="1:1" x14ac:dyDescent="0.35">
      <c r="A1139"/>
    </row>
    <row r="1140" spans="1:1" x14ac:dyDescent="0.35">
      <c r="A1140"/>
    </row>
    <row r="1141" spans="1:1" x14ac:dyDescent="0.35">
      <c r="A1141"/>
    </row>
    <row r="1142" spans="1:1" x14ac:dyDescent="0.35">
      <c r="A1142"/>
    </row>
    <row r="1143" spans="1:1" x14ac:dyDescent="0.35">
      <c r="A1143"/>
    </row>
    <row r="1144" spans="1:1" x14ac:dyDescent="0.35">
      <c r="A1144"/>
    </row>
    <row r="1145" spans="1:1" x14ac:dyDescent="0.35">
      <c r="A1145"/>
    </row>
    <row r="1146" spans="1:1" x14ac:dyDescent="0.35">
      <c r="A1146"/>
    </row>
    <row r="1147" spans="1:1" x14ac:dyDescent="0.35">
      <c r="A1147"/>
    </row>
    <row r="1148" spans="1:1" x14ac:dyDescent="0.35">
      <c r="A1148"/>
    </row>
    <row r="1149" spans="1:1" x14ac:dyDescent="0.35">
      <c r="A1149"/>
    </row>
    <row r="1150" spans="1:1" x14ac:dyDescent="0.35">
      <c r="A1150"/>
    </row>
    <row r="1151" spans="1:1" x14ac:dyDescent="0.35">
      <c r="A1151"/>
    </row>
    <row r="1152" spans="1:1" x14ac:dyDescent="0.35">
      <c r="A1152"/>
    </row>
    <row r="1153" spans="1:1" x14ac:dyDescent="0.35">
      <c r="A1153"/>
    </row>
    <row r="1154" spans="1:1" x14ac:dyDescent="0.35">
      <c r="A1154"/>
    </row>
    <row r="1155" spans="1:1" x14ac:dyDescent="0.35">
      <c r="A1155"/>
    </row>
    <row r="1156" spans="1:1" x14ac:dyDescent="0.35">
      <c r="A1156"/>
    </row>
    <row r="1157" spans="1:1" x14ac:dyDescent="0.35">
      <c r="A1157"/>
    </row>
    <row r="1158" spans="1:1" x14ac:dyDescent="0.35">
      <c r="A1158"/>
    </row>
    <row r="1159" spans="1:1" x14ac:dyDescent="0.35">
      <c r="A1159"/>
    </row>
    <row r="1160" spans="1:1" x14ac:dyDescent="0.35">
      <c r="A1160"/>
    </row>
    <row r="1161" spans="1:1" x14ac:dyDescent="0.35">
      <c r="A1161"/>
    </row>
    <row r="1162" spans="1:1" x14ac:dyDescent="0.35">
      <c r="A1162"/>
    </row>
    <row r="1163" spans="1:1" x14ac:dyDescent="0.35">
      <c r="A1163"/>
    </row>
    <row r="1164" spans="1:1" x14ac:dyDescent="0.35">
      <c r="A1164"/>
    </row>
    <row r="1165" spans="1:1" x14ac:dyDescent="0.35">
      <c r="A1165"/>
    </row>
    <row r="1166" spans="1:1" x14ac:dyDescent="0.35">
      <c r="A1166"/>
    </row>
    <row r="1167" spans="1:1" x14ac:dyDescent="0.35">
      <c r="A1167"/>
    </row>
    <row r="1168" spans="1:1" x14ac:dyDescent="0.35">
      <c r="A1168"/>
    </row>
    <row r="1169" spans="1:1" x14ac:dyDescent="0.35">
      <c r="A1169"/>
    </row>
    <row r="1170" spans="1:1" x14ac:dyDescent="0.35">
      <c r="A1170"/>
    </row>
    <row r="1171" spans="1:1" x14ac:dyDescent="0.35">
      <c r="A1171"/>
    </row>
    <row r="1172" spans="1:1" x14ac:dyDescent="0.35">
      <c r="A1172"/>
    </row>
    <row r="1173" spans="1:1" x14ac:dyDescent="0.35">
      <c r="A1173"/>
    </row>
    <row r="1174" spans="1:1" x14ac:dyDescent="0.35">
      <c r="A1174"/>
    </row>
    <row r="1175" spans="1:1" x14ac:dyDescent="0.35">
      <c r="A1175"/>
    </row>
    <row r="1176" spans="1:1" x14ac:dyDescent="0.35">
      <c r="A1176"/>
    </row>
    <row r="1177" spans="1:1" x14ac:dyDescent="0.35">
      <c r="A1177"/>
    </row>
    <row r="1178" spans="1:1" x14ac:dyDescent="0.35">
      <c r="A1178"/>
    </row>
    <row r="1179" spans="1:1" x14ac:dyDescent="0.35">
      <c r="A1179"/>
    </row>
    <row r="1180" spans="1:1" x14ac:dyDescent="0.35">
      <c r="A1180"/>
    </row>
    <row r="1181" spans="1:1" x14ac:dyDescent="0.35">
      <c r="A1181"/>
    </row>
    <row r="1182" spans="1:1" x14ac:dyDescent="0.35">
      <c r="A1182"/>
    </row>
    <row r="1183" spans="1:1" x14ac:dyDescent="0.35">
      <c r="A1183"/>
    </row>
    <row r="1184" spans="1:1" x14ac:dyDescent="0.35">
      <c r="A1184"/>
    </row>
    <row r="1185" spans="1:1" x14ac:dyDescent="0.35">
      <c r="A1185"/>
    </row>
    <row r="1186" spans="1:1" x14ac:dyDescent="0.35">
      <c r="A1186"/>
    </row>
    <row r="1187" spans="1:1" x14ac:dyDescent="0.35">
      <c r="A1187"/>
    </row>
    <row r="1188" spans="1:1" x14ac:dyDescent="0.35">
      <c r="A1188"/>
    </row>
    <row r="1189" spans="1:1" x14ac:dyDescent="0.35">
      <c r="A1189"/>
    </row>
    <row r="1190" spans="1:1" x14ac:dyDescent="0.35">
      <c r="A1190"/>
    </row>
    <row r="1191" spans="1:1" x14ac:dyDescent="0.35">
      <c r="A1191"/>
    </row>
    <row r="1192" spans="1:1" x14ac:dyDescent="0.35">
      <c r="A1192"/>
    </row>
    <row r="1193" spans="1:1" x14ac:dyDescent="0.35">
      <c r="A1193"/>
    </row>
    <row r="1194" spans="1:1" x14ac:dyDescent="0.35">
      <c r="A1194"/>
    </row>
    <row r="1195" spans="1:1" x14ac:dyDescent="0.35">
      <c r="A1195"/>
    </row>
    <row r="1196" spans="1:1" x14ac:dyDescent="0.35">
      <c r="A1196"/>
    </row>
    <row r="1197" spans="1:1" x14ac:dyDescent="0.35">
      <c r="A1197"/>
    </row>
    <row r="1198" spans="1:1" x14ac:dyDescent="0.35">
      <c r="A1198"/>
    </row>
    <row r="1199" spans="1:1" x14ac:dyDescent="0.35">
      <c r="A1199"/>
    </row>
    <row r="1200" spans="1:1" x14ac:dyDescent="0.35">
      <c r="A1200"/>
    </row>
    <row r="1201" spans="1:1" x14ac:dyDescent="0.35">
      <c r="A1201"/>
    </row>
    <row r="1202" spans="1:1" x14ac:dyDescent="0.35">
      <c r="A1202"/>
    </row>
    <row r="1203" spans="1:1" x14ac:dyDescent="0.35">
      <c r="A1203"/>
    </row>
    <row r="1204" spans="1:1" x14ac:dyDescent="0.35">
      <c r="A1204"/>
    </row>
    <row r="1205" spans="1:1" x14ac:dyDescent="0.35">
      <c r="A1205"/>
    </row>
    <row r="1206" spans="1:1" x14ac:dyDescent="0.35">
      <c r="A1206"/>
    </row>
    <row r="1207" spans="1:1" x14ac:dyDescent="0.35">
      <c r="A1207"/>
    </row>
    <row r="1208" spans="1:1" x14ac:dyDescent="0.35">
      <c r="A1208"/>
    </row>
    <row r="1209" spans="1:1" x14ac:dyDescent="0.35">
      <c r="A1209"/>
    </row>
    <row r="1210" spans="1:1" x14ac:dyDescent="0.35">
      <c r="A1210"/>
    </row>
    <row r="1211" spans="1:1" x14ac:dyDescent="0.35">
      <c r="A1211"/>
    </row>
    <row r="1212" spans="1:1" x14ac:dyDescent="0.35">
      <c r="A1212"/>
    </row>
    <row r="1213" spans="1:1" x14ac:dyDescent="0.35">
      <c r="A1213"/>
    </row>
    <row r="1214" spans="1:1" x14ac:dyDescent="0.35">
      <c r="A1214"/>
    </row>
    <row r="1215" spans="1:1" x14ac:dyDescent="0.35">
      <c r="A1215"/>
    </row>
    <row r="1216" spans="1:1" x14ac:dyDescent="0.35">
      <c r="A1216"/>
    </row>
    <row r="1217" spans="1:1" x14ac:dyDescent="0.35">
      <c r="A1217"/>
    </row>
    <row r="1218" spans="1:1" x14ac:dyDescent="0.35">
      <c r="A1218"/>
    </row>
    <row r="1219" spans="1:1" x14ac:dyDescent="0.35">
      <c r="A1219"/>
    </row>
    <row r="1220" spans="1:1" x14ac:dyDescent="0.35">
      <c r="A1220"/>
    </row>
    <row r="1221" spans="1:1" x14ac:dyDescent="0.35">
      <c r="A1221"/>
    </row>
    <row r="1222" spans="1:1" x14ac:dyDescent="0.35">
      <c r="A1222"/>
    </row>
    <row r="1223" spans="1:1" x14ac:dyDescent="0.35">
      <c r="A1223"/>
    </row>
    <row r="1224" spans="1:1" x14ac:dyDescent="0.35">
      <c r="A1224"/>
    </row>
    <row r="1225" spans="1:1" x14ac:dyDescent="0.35">
      <c r="A1225"/>
    </row>
    <row r="1226" spans="1:1" x14ac:dyDescent="0.35">
      <c r="A1226"/>
    </row>
    <row r="1227" spans="1:1" x14ac:dyDescent="0.35">
      <c r="A1227"/>
    </row>
    <row r="1228" spans="1:1" x14ac:dyDescent="0.35">
      <c r="A1228"/>
    </row>
    <row r="1229" spans="1:1" x14ac:dyDescent="0.35">
      <c r="A1229"/>
    </row>
    <row r="1230" spans="1:1" x14ac:dyDescent="0.35">
      <c r="A1230"/>
    </row>
    <row r="1231" spans="1:1" x14ac:dyDescent="0.35">
      <c r="A1231"/>
    </row>
    <row r="1232" spans="1:1" x14ac:dyDescent="0.35">
      <c r="A1232"/>
    </row>
    <row r="1233" spans="1:1" x14ac:dyDescent="0.35">
      <c r="A1233"/>
    </row>
    <row r="1234" spans="1:1" x14ac:dyDescent="0.35">
      <c r="A1234"/>
    </row>
    <row r="1235" spans="1:1" x14ac:dyDescent="0.35">
      <c r="A1235"/>
    </row>
    <row r="1236" spans="1:1" x14ac:dyDescent="0.35">
      <c r="A1236"/>
    </row>
    <row r="1237" spans="1:1" x14ac:dyDescent="0.35">
      <c r="A1237"/>
    </row>
    <row r="1238" spans="1:1" x14ac:dyDescent="0.35">
      <c r="A1238"/>
    </row>
    <row r="1239" spans="1:1" x14ac:dyDescent="0.35">
      <c r="A1239"/>
    </row>
    <row r="1240" spans="1:1" x14ac:dyDescent="0.35">
      <c r="A1240"/>
    </row>
    <row r="1241" spans="1:1" x14ac:dyDescent="0.35">
      <c r="A1241"/>
    </row>
    <row r="1242" spans="1:1" x14ac:dyDescent="0.35">
      <c r="A1242"/>
    </row>
    <row r="1243" spans="1:1" x14ac:dyDescent="0.35">
      <c r="A1243"/>
    </row>
    <row r="1244" spans="1:1" x14ac:dyDescent="0.35">
      <c r="A1244"/>
    </row>
    <row r="1245" spans="1:1" x14ac:dyDescent="0.35">
      <c r="A1245"/>
    </row>
    <row r="1246" spans="1:1" x14ac:dyDescent="0.35">
      <c r="A1246"/>
    </row>
    <row r="1247" spans="1:1" x14ac:dyDescent="0.35">
      <c r="A1247"/>
    </row>
    <row r="1248" spans="1:1" x14ac:dyDescent="0.35">
      <c r="A1248"/>
    </row>
    <row r="1249" spans="1:1" x14ac:dyDescent="0.35">
      <c r="A1249"/>
    </row>
    <row r="1250" spans="1:1" x14ac:dyDescent="0.35">
      <c r="A1250"/>
    </row>
    <row r="1251" spans="1:1" x14ac:dyDescent="0.35">
      <c r="A1251"/>
    </row>
    <row r="1252" spans="1:1" x14ac:dyDescent="0.35">
      <c r="A1252"/>
    </row>
    <row r="1253" spans="1:1" x14ac:dyDescent="0.35">
      <c r="A1253"/>
    </row>
    <row r="1254" spans="1:1" x14ac:dyDescent="0.35">
      <c r="A1254"/>
    </row>
    <row r="1255" spans="1:1" x14ac:dyDescent="0.35">
      <c r="A1255"/>
    </row>
    <row r="1256" spans="1:1" x14ac:dyDescent="0.35">
      <c r="A1256"/>
    </row>
    <row r="1257" spans="1:1" x14ac:dyDescent="0.35">
      <c r="A1257"/>
    </row>
    <row r="1258" spans="1:1" x14ac:dyDescent="0.35">
      <c r="A1258"/>
    </row>
    <row r="1259" spans="1:1" x14ac:dyDescent="0.35">
      <c r="A1259"/>
    </row>
    <row r="1260" spans="1:1" x14ac:dyDescent="0.35">
      <c r="A1260"/>
    </row>
    <row r="1261" spans="1:1" x14ac:dyDescent="0.35">
      <c r="A1261"/>
    </row>
    <row r="1262" spans="1:1" x14ac:dyDescent="0.35">
      <c r="A1262"/>
    </row>
    <row r="1263" spans="1:1" x14ac:dyDescent="0.35">
      <c r="A1263"/>
    </row>
    <row r="1264" spans="1:1" x14ac:dyDescent="0.35">
      <c r="A1264"/>
    </row>
    <row r="1265" spans="1:1" x14ac:dyDescent="0.35">
      <c r="A1265"/>
    </row>
    <row r="1266" spans="1:1" x14ac:dyDescent="0.35">
      <c r="A1266"/>
    </row>
    <row r="1267" spans="1:1" x14ac:dyDescent="0.35">
      <c r="A1267"/>
    </row>
    <row r="1268" spans="1:1" x14ac:dyDescent="0.35">
      <c r="A1268"/>
    </row>
    <row r="1269" spans="1:1" x14ac:dyDescent="0.35">
      <c r="A1269"/>
    </row>
    <row r="1270" spans="1:1" x14ac:dyDescent="0.35">
      <c r="A1270"/>
    </row>
    <row r="1271" spans="1:1" x14ac:dyDescent="0.35">
      <c r="A1271"/>
    </row>
    <row r="1272" spans="1:1" x14ac:dyDescent="0.35">
      <c r="A1272"/>
    </row>
    <row r="1273" spans="1:1" x14ac:dyDescent="0.35">
      <c r="A1273"/>
    </row>
    <row r="1274" spans="1:1" x14ac:dyDescent="0.35">
      <c r="A1274"/>
    </row>
    <row r="1275" spans="1:1" x14ac:dyDescent="0.35">
      <c r="A1275"/>
    </row>
    <row r="1276" spans="1:1" x14ac:dyDescent="0.35">
      <c r="A1276"/>
    </row>
    <row r="1277" spans="1:1" x14ac:dyDescent="0.35">
      <c r="A1277"/>
    </row>
    <row r="1278" spans="1:1" x14ac:dyDescent="0.35">
      <c r="A1278"/>
    </row>
    <row r="1279" spans="1:1" x14ac:dyDescent="0.35">
      <c r="A1279"/>
    </row>
    <row r="1280" spans="1:1" x14ac:dyDescent="0.35">
      <c r="A1280"/>
    </row>
    <row r="1281" spans="1:1" x14ac:dyDescent="0.35">
      <c r="A1281"/>
    </row>
    <row r="1282" spans="1:1" x14ac:dyDescent="0.35">
      <c r="A1282"/>
    </row>
    <row r="1283" spans="1:1" x14ac:dyDescent="0.35">
      <c r="A1283"/>
    </row>
    <row r="1284" spans="1:1" x14ac:dyDescent="0.35">
      <c r="A1284"/>
    </row>
    <row r="1285" spans="1:1" x14ac:dyDescent="0.35">
      <c r="A1285"/>
    </row>
    <row r="1286" spans="1:1" x14ac:dyDescent="0.35">
      <c r="A1286"/>
    </row>
    <row r="1287" spans="1:1" x14ac:dyDescent="0.35">
      <c r="A1287"/>
    </row>
    <row r="1288" spans="1:1" x14ac:dyDescent="0.35">
      <c r="A1288"/>
    </row>
    <row r="1289" spans="1:1" x14ac:dyDescent="0.35">
      <c r="A1289"/>
    </row>
    <row r="1290" spans="1:1" x14ac:dyDescent="0.35">
      <c r="A1290"/>
    </row>
    <row r="1291" spans="1:1" x14ac:dyDescent="0.35">
      <c r="A1291"/>
    </row>
    <row r="1292" spans="1:1" x14ac:dyDescent="0.35">
      <c r="A1292"/>
    </row>
    <row r="1293" spans="1:1" x14ac:dyDescent="0.35">
      <c r="A1293"/>
    </row>
    <row r="1294" spans="1:1" x14ac:dyDescent="0.35">
      <c r="A1294"/>
    </row>
    <row r="1295" spans="1:1" x14ac:dyDescent="0.35">
      <c r="A1295"/>
    </row>
    <row r="1296" spans="1:1" x14ac:dyDescent="0.35">
      <c r="A1296"/>
    </row>
    <row r="1297" spans="1:1" x14ac:dyDescent="0.35">
      <c r="A1297"/>
    </row>
    <row r="1298" spans="1:1" x14ac:dyDescent="0.35">
      <c r="A1298"/>
    </row>
    <row r="1299" spans="1:1" x14ac:dyDescent="0.35">
      <c r="A1299"/>
    </row>
    <row r="1300" spans="1:1" x14ac:dyDescent="0.35">
      <c r="A1300"/>
    </row>
    <row r="1301" spans="1:1" x14ac:dyDescent="0.35">
      <c r="A1301"/>
    </row>
    <row r="1302" spans="1:1" x14ac:dyDescent="0.35">
      <c r="A1302"/>
    </row>
    <row r="1303" spans="1:1" x14ac:dyDescent="0.35">
      <c r="A1303"/>
    </row>
    <row r="1304" spans="1:1" x14ac:dyDescent="0.35">
      <c r="A1304"/>
    </row>
    <row r="1305" spans="1:1" x14ac:dyDescent="0.35">
      <c r="A1305"/>
    </row>
    <row r="1306" spans="1:1" x14ac:dyDescent="0.35">
      <c r="A1306"/>
    </row>
    <row r="1307" spans="1:1" x14ac:dyDescent="0.35">
      <c r="A1307"/>
    </row>
    <row r="1308" spans="1:1" x14ac:dyDescent="0.35">
      <c r="A1308"/>
    </row>
    <row r="1309" spans="1:1" x14ac:dyDescent="0.35">
      <c r="A1309"/>
    </row>
    <row r="1310" spans="1:1" x14ac:dyDescent="0.35">
      <c r="A1310"/>
    </row>
    <row r="1311" spans="1:1" x14ac:dyDescent="0.35">
      <c r="A1311"/>
    </row>
    <row r="1312" spans="1:1" x14ac:dyDescent="0.35">
      <c r="A1312"/>
    </row>
    <row r="1313" spans="1:1" x14ac:dyDescent="0.35">
      <c r="A1313"/>
    </row>
    <row r="1314" spans="1:1" x14ac:dyDescent="0.35">
      <c r="A1314"/>
    </row>
    <row r="1315" spans="1:1" x14ac:dyDescent="0.35">
      <c r="A1315"/>
    </row>
    <row r="1316" spans="1:1" x14ac:dyDescent="0.35">
      <c r="A1316"/>
    </row>
    <row r="1317" spans="1:1" x14ac:dyDescent="0.35">
      <c r="A1317"/>
    </row>
    <row r="1318" spans="1:1" x14ac:dyDescent="0.35">
      <c r="A1318"/>
    </row>
    <row r="1319" spans="1:1" x14ac:dyDescent="0.35">
      <c r="A1319"/>
    </row>
    <row r="1320" spans="1:1" x14ac:dyDescent="0.35">
      <c r="A1320"/>
    </row>
    <row r="1321" spans="1:1" x14ac:dyDescent="0.35">
      <c r="A1321"/>
    </row>
    <row r="1322" spans="1:1" x14ac:dyDescent="0.35">
      <c r="A1322"/>
    </row>
    <row r="1323" spans="1:1" x14ac:dyDescent="0.35">
      <c r="A1323"/>
    </row>
    <row r="1324" spans="1:1" x14ac:dyDescent="0.35">
      <c r="A1324"/>
    </row>
    <row r="1325" spans="1:1" x14ac:dyDescent="0.35">
      <c r="A1325"/>
    </row>
    <row r="1326" spans="1:1" x14ac:dyDescent="0.35">
      <c r="A1326"/>
    </row>
    <row r="1327" spans="1:1" x14ac:dyDescent="0.35">
      <c r="A1327"/>
    </row>
    <row r="1328" spans="1:1" x14ac:dyDescent="0.35">
      <c r="A1328"/>
    </row>
    <row r="1329" spans="1:1" x14ac:dyDescent="0.35">
      <c r="A1329"/>
    </row>
    <row r="1330" spans="1:1" x14ac:dyDescent="0.35">
      <c r="A1330"/>
    </row>
    <row r="1331" spans="1:1" x14ac:dyDescent="0.35">
      <c r="A1331"/>
    </row>
    <row r="1332" spans="1:1" x14ac:dyDescent="0.35">
      <c r="A1332"/>
    </row>
    <row r="1333" spans="1:1" x14ac:dyDescent="0.35">
      <c r="A1333"/>
    </row>
    <row r="1334" spans="1:1" x14ac:dyDescent="0.35">
      <c r="A1334"/>
    </row>
    <row r="1335" spans="1:1" x14ac:dyDescent="0.35">
      <c r="A1335"/>
    </row>
    <row r="1336" spans="1:1" x14ac:dyDescent="0.35">
      <c r="A1336"/>
    </row>
    <row r="1337" spans="1:1" x14ac:dyDescent="0.35">
      <c r="A1337"/>
    </row>
    <row r="1338" spans="1:1" x14ac:dyDescent="0.35">
      <c r="A1338"/>
    </row>
    <row r="1339" spans="1:1" x14ac:dyDescent="0.35">
      <c r="A1339"/>
    </row>
    <row r="1340" spans="1:1" x14ac:dyDescent="0.35">
      <c r="A1340"/>
    </row>
    <row r="1341" spans="1:1" x14ac:dyDescent="0.35">
      <c r="A1341"/>
    </row>
    <row r="1342" spans="1:1" x14ac:dyDescent="0.35">
      <c r="A1342"/>
    </row>
    <row r="1343" spans="1:1" x14ac:dyDescent="0.35">
      <c r="A1343"/>
    </row>
    <row r="1344" spans="1:1" x14ac:dyDescent="0.35">
      <c r="A1344"/>
    </row>
    <row r="1345" spans="1:1" x14ac:dyDescent="0.35">
      <c r="A1345"/>
    </row>
    <row r="1346" spans="1:1" x14ac:dyDescent="0.35">
      <c r="A1346"/>
    </row>
    <row r="1347" spans="1:1" x14ac:dyDescent="0.35">
      <c r="A1347"/>
    </row>
    <row r="1348" spans="1:1" x14ac:dyDescent="0.35">
      <c r="A1348"/>
    </row>
    <row r="1349" spans="1:1" x14ac:dyDescent="0.35">
      <c r="A1349"/>
    </row>
    <row r="1350" spans="1:1" x14ac:dyDescent="0.35">
      <c r="A1350"/>
    </row>
    <row r="1351" spans="1:1" x14ac:dyDescent="0.35">
      <c r="A1351"/>
    </row>
    <row r="1352" spans="1:1" x14ac:dyDescent="0.35">
      <c r="A1352"/>
    </row>
    <row r="1353" spans="1:1" x14ac:dyDescent="0.35">
      <c r="A1353"/>
    </row>
    <row r="1354" spans="1:1" x14ac:dyDescent="0.35">
      <c r="A1354"/>
    </row>
    <row r="1355" spans="1:1" x14ac:dyDescent="0.35">
      <c r="A1355"/>
    </row>
    <row r="1356" spans="1:1" x14ac:dyDescent="0.35">
      <c r="A1356"/>
    </row>
    <row r="1357" spans="1:1" x14ac:dyDescent="0.35">
      <c r="A1357"/>
    </row>
    <row r="1358" spans="1:1" x14ac:dyDescent="0.35">
      <c r="A1358"/>
    </row>
    <row r="1359" spans="1:1" x14ac:dyDescent="0.35">
      <c r="A1359"/>
    </row>
    <row r="1360" spans="1:1" x14ac:dyDescent="0.35">
      <c r="A1360"/>
    </row>
    <row r="1361" spans="1:1" x14ac:dyDescent="0.35">
      <c r="A1361"/>
    </row>
    <row r="1362" spans="1:1" x14ac:dyDescent="0.35">
      <c r="A1362"/>
    </row>
    <row r="1363" spans="1:1" x14ac:dyDescent="0.35">
      <c r="A1363"/>
    </row>
    <row r="1364" spans="1:1" x14ac:dyDescent="0.35">
      <c r="A1364"/>
    </row>
    <row r="1365" spans="1:1" x14ac:dyDescent="0.35">
      <c r="A1365"/>
    </row>
    <row r="1366" spans="1:1" x14ac:dyDescent="0.35">
      <c r="A1366"/>
    </row>
    <row r="1367" spans="1:1" x14ac:dyDescent="0.35">
      <c r="A1367"/>
    </row>
    <row r="1368" spans="1:1" x14ac:dyDescent="0.35">
      <c r="A1368"/>
    </row>
    <row r="1369" spans="1:1" x14ac:dyDescent="0.35">
      <c r="A1369"/>
    </row>
    <row r="1370" spans="1:1" x14ac:dyDescent="0.35">
      <c r="A1370"/>
    </row>
    <row r="1371" spans="1:1" x14ac:dyDescent="0.35">
      <c r="A1371"/>
    </row>
    <row r="1372" spans="1:1" x14ac:dyDescent="0.35">
      <c r="A1372"/>
    </row>
    <row r="1373" spans="1:1" x14ac:dyDescent="0.35">
      <c r="A1373"/>
    </row>
    <row r="1374" spans="1:1" x14ac:dyDescent="0.35">
      <c r="A1374"/>
    </row>
    <row r="1375" spans="1:1" x14ac:dyDescent="0.35">
      <c r="A1375"/>
    </row>
    <row r="1376" spans="1:1" x14ac:dyDescent="0.35">
      <c r="A1376"/>
    </row>
    <row r="1377" spans="1:1" x14ac:dyDescent="0.35">
      <c r="A1377"/>
    </row>
    <row r="1378" spans="1:1" x14ac:dyDescent="0.35">
      <c r="A1378"/>
    </row>
    <row r="1379" spans="1:1" x14ac:dyDescent="0.35">
      <c r="A1379"/>
    </row>
    <row r="1380" spans="1:1" x14ac:dyDescent="0.35">
      <c r="A1380"/>
    </row>
    <row r="1381" spans="1:1" x14ac:dyDescent="0.35">
      <c r="A1381"/>
    </row>
    <row r="1382" spans="1:1" x14ac:dyDescent="0.35">
      <c r="A1382"/>
    </row>
    <row r="1383" spans="1:1" x14ac:dyDescent="0.35">
      <c r="A1383"/>
    </row>
    <row r="1384" spans="1:1" x14ac:dyDescent="0.35">
      <c r="A1384"/>
    </row>
    <row r="1385" spans="1:1" x14ac:dyDescent="0.35">
      <c r="A1385"/>
    </row>
    <row r="1386" spans="1:1" x14ac:dyDescent="0.35">
      <c r="A1386"/>
    </row>
    <row r="1387" spans="1:1" x14ac:dyDescent="0.35">
      <c r="A1387"/>
    </row>
    <row r="1388" spans="1:1" x14ac:dyDescent="0.35">
      <c r="A1388"/>
    </row>
    <row r="1389" spans="1:1" x14ac:dyDescent="0.35">
      <c r="A1389"/>
    </row>
    <row r="1390" spans="1:1" x14ac:dyDescent="0.35">
      <c r="A1390"/>
    </row>
    <row r="1391" spans="1:1" x14ac:dyDescent="0.35">
      <c r="A1391"/>
    </row>
    <row r="1392" spans="1:1" x14ac:dyDescent="0.35">
      <c r="A1392"/>
    </row>
    <row r="1393" spans="1:1" x14ac:dyDescent="0.35">
      <c r="A1393"/>
    </row>
    <row r="1394" spans="1:1" x14ac:dyDescent="0.35">
      <c r="A1394"/>
    </row>
    <row r="1395" spans="1:1" x14ac:dyDescent="0.35">
      <c r="A1395"/>
    </row>
    <row r="1396" spans="1:1" x14ac:dyDescent="0.35">
      <c r="A1396"/>
    </row>
    <row r="1397" spans="1:1" x14ac:dyDescent="0.35">
      <c r="A1397"/>
    </row>
    <row r="1398" spans="1:1" x14ac:dyDescent="0.35">
      <c r="A1398"/>
    </row>
    <row r="1399" spans="1:1" x14ac:dyDescent="0.35">
      <c r="A1399"/>
    </row>
    <row r="1400" spans="1:1" x14ac:dyDescent="0.35">
      <c r="A1400"/>
    </row>
    <row r="1401" spans="1:1" x14ac:dyDescent="0.35">
      <c r="A1401"/>
    </row>
    <row r="1402" spans="1:1" x14ac:dyDescent="0.35">
      <c r="A1402"/>
    </row>
    <row r="1403" spans="1:1" x14ac:dyDescent="0.35">
      <c r="A1403"/>
    </row>
    <row r="1404" spans="1:1" x14ac:dyDescent="0.35">
      <c r="A1404"/>
    </row>
    <row r="1405" spans="1:1" x14ac:dyDescent="0.35">
      <c r="A1405"/>
    </row>
    <row r="1406" spans="1:1" x14ac:dyDescent="0.35">
      <c r="A1406"/>
    </row>
    <row r="1407" spans="1:1" x14ac:dyDescent="0.35">
      <c r="A1407"/>
    </row>
    <row r="1408" spans="1:1" x14ac:dyDescent="0.35">
      <c r="A1408"/>
    </row>
    <row r="1409" spans="1:1" x14ac:dyDescent="0.35">
      <c r="A1409"/>
    </row>
    <row r="1410" spans="1:1" x14ac:dyDescent="0.35">
      <c r="A1410"/>
    </row>
    <row r="1411" spans="1:1" x14ac:dyDescent="0.35">
      <c r="A1411"/>
    </row>
    <row r="1412" spans="1:1" x14ac:dyDescent="0.35">
      <c r="A1412"/>
    </row>
    <row r="1413" spans="1:1" x14ac:dyDescent="0.35">
      <c r="A1413"/>
    </row>
    <row r="1414" spans="1:1" x14ac:dyDescent="0.35">
      <c r="A1414"/>
    </row>
    <row r="1415" spans="1:1" x14ac:dyDescent="0.35">
      <c r="A1415"/>
    </row>
    <row r="1416" spans="1:1" x14ac:dyDescent="0.35">
      <c r="A1416"/>
    </row>
    <row r="1417" spans="1:1" x14ac:dyDescent="0.35">
      <c r="A1417"/>
    </row>
    <row r="1418" spans="1:1" x14ac:dyDescent="0.35">
      <c r="A1418"/>
    </row>
    <row r="1419" spans="1:1" x14ac:dyDescent="0.35">
      <c r="A1419"/>
    </row>
    <row r="1420" spans="1:1" x14ac:dyDescent="0.35">
      <c r="A1420"/>
    </row>
    <row r="1421" spans="1:1" x14ac:dyDescent="0.35">
      <c r="A1421"/>
    </row>
    <row r="1422" spans="1:1" x14ac:dyDescent="0.35">
      <c r="A1422"/>
    </row>
    <row r="1423" spans="1:1" x14ac:dyDescent="0.35">
      <c r="A1423"/>
    </row>
    <row r="1424" spans="1:1" x14ac:dyDescent="0.35">
      <c r="A1424"/>
    </row>
    <row r="1425" spans="1:1" x14ac:dyDescent="0.35">
      <c r="A1425"/>
    </row>
    <row r="1426" spans="1:1" x14ac:dyDescent="0.35">
      <c r="A1426"/>
    </row>
    <row r="1427" spans="1:1" x14ac:dyDescent="0.35">
      <c r="A1427"/>
    </row>
    <row r="1428" spans="1:1" x14ac:dyDescent="0.35">
      <c r="A1428"/>
    </row>
    <row r="1429" spans="1:1" x14ac:dyDescent="0.35">
      <c r="A1429"/>
    </row>
    <row r="1430" spans="1:1" x14ac:dyDescent="0.35">
      <c r="A1430"/>
    </row>
    <row r="1431" spans="1:1" x14ac:dyDescent="0.35">
      <c r="A1431"/>
    </row>
    <row r="1432" spans="1:1" x14ac:dyDescent="0.35">
      <c r="A1432"/>
    </row>
    <row r="1433" spans="1:1" x14ac:dyDescent="0.35">
      <c r="A1433"/>
    </row>
    <row r="1434" spans="1:1" x14ac:dyDescent="0.35">
      <c r="A1434"/>
    </row>
    <row r="1435" spans="1:1" x14ac:dyDescent="0.35">
      <c r="A1435"/>
    </row>
    <row r="1436" spans="1:1" x14ac:dyDescent="0.35">
      <c r="A1436"/>
    </row>
    <row r="1437" spans="1:1" x14ac:dyDescent="0.35">
      <c r="A1437"/>
    </row>
    <row r="1438" spans="1:1" x14ac:dyDescent="0.35">
      <c r="A1438"/>
    </row>
    <row r="1439" spans="1:1" x14ac:dyDescent="0.35">
      <c r="A1439"/>
    </row>
    <row r="1440" spans="1:1" x14ac:dyDescent="0.35">
      <c r="A1440"/>
    </row>
    <row r="1441" spans="1:1" x14ac:dyDescent="0.35">
      <c r="A1441"/>
    </row>
    <row r="1442" spans="1:1" x14ac:dyDescent="0.35">
      <c r="A1442"/>
    </row>
    <row r="1443" spans="1:1" x14ac:dyDescent="0.35">
      <c r="A1443"/>
    </row>
    <row r="1444" spans="1:1" x14ac:dyDescent="0.35">
      <c r="A1444"/>
    </row>
    <row r="1445" spans="1:1" x14ac:dyDescent="0.35">
      <c r="A1445"/>
    </row>
    <row r="1446" spans="1:1" x14ac:dyDescent="0.35">
      <c r="A1446"/>
    </row>
    <row r="1447" spans="1:1" x14ac:dyDescent="0.35">
      <c r="A1447"/>
    </row>
    <row r="1448" spans="1:1" x14ac:dyDescent="0.35">
      <c r="A1448"/>
    </row>
    <row r="1449" spans="1:1" x14ac:dyDescent="0.35">
      <c r="A1449"/>
    </row>
    <row r="1450" spans="1:1" x14ac:dyDescent="0.35">
      <c r="A1450"/>
    </row>
    <row r="1451" spans="1:1" x14ac:dyDescent="0.35">
      <c r="A1451"/>
    </row>
    <row r="1452" spans="1:1" x14ac:dyDescent="0.35">
      <c r="A1452"/>
    </row>
    <row r="1453" spans="1:1" x14ac:dyDescent="0.35">
      <c r="A1453"/>
    </row>
    <row r="1454" spans="1:1" x14ac:dyDescent="0.35">
      <c r="A1454"/>
    </row>
    <row r="1455" spans="1:1" x14ac:dyDescent="0.35">
      <c r="A1455"/>
    </row>
    <row r="1456" spans="1:1" x14ac:dyDescent="0.35">
      <c r="A1456"/>
    </row>
    <row r="1457" spans="1:1" x14ac:dyDescent="0.35">
      <c r="A1457"/>
    </row>
    <row r="1458" spans="1:1" x14ac:dyDescent="0.35">
      <c r="A1458"/>
    </row>
    <row r="1459" spans="1:1" x14ac:dyDescent="0.35">
      <c r="A1459"/>
    </row>
    <row r="1460" spans="1:1" x14ac:dyDescent="0.35">
      <c r="A1460"/>
    </row>
    <row r="1461" spans="1:1" x14ac:dyDescent="0.35">
      <c r="A1461"/>
    </row>
    <row r="1462" spans="1:1" x14ac:dyDescent="0.35">
      <c r="A1462"/>
    </row>
    <row r="1463" spans="1:1" x14ac:dyDescent="0.35">
      <c r="A1463"/>
    </row>
    <row r="1464" spans="1:1" x14ac:dyDescent="0.35">
      <c r="A1464"/>
    </row>
    <row r="1465" spans="1:1" x14ac:dyDescent="0.35">
      <c r="A1465"/>
    </row>
    <row r="1466" spans="1:1" x14ac:dyDescent="0.35">
      <c r="A1466"/>
    </row>
    <row r="1467" spans="1:1" x14ac:dyDescent="0.35">
      <c r="A1467"/>
    </row>
    <row r="1468" spans="1:1" x14ac:dyDescent="0.35">
      <c r="A1468"/>
    </row>
    <row r="1469" spans="1:1" x14ac:dyDescent="0.35">
      <c r="A1469"/>
    </row>
    <row r="1470" spans="1:1" x14ac:dyDescent="0.35">
      <c r="A1470"/>
    </row>
    <row r="1471" spans="1:1" x14ac:dyDescent="0.35">
      <c r="A1471"/>
    </row>
    <row r="1472" spans="1:1" x14ac:dyDescent="0.35">
      <c r="A1472"/>
    </row>
    <row r="1473" spans="1:1" x14ac:dyDescent="0.35">
      <c r="A1473"/>
    </row>
    <row r="1474" spans="1:1" x14ac:dyDescent="0.35">
      <c r="A1474"/>
    </row>
    <row r="1475" spans="1:1" x14ac:dyDescent="0.35">
      <c r="A1475"/>
    </row>
    <row r="1476" spans="1:1" x14ac:dyDescent="0.35">
      <c r="A1476"/>
    </row>
    <row r="1477" spans="1:1" x14ac:dyDescent="0.35">
      <c r="A1477"/>
    </row>
    <row r="1478" spans="1:1" x14ac:dyDescent="0.35">
      <c r="A1478"/>
    </row>
    <row r="1479" spans="1:1" x14ac:dyDescent="0.35">
      <c r="A1479"/>
    </row>
    <row r="1480" spans="1:1" x14ac:dyDescent="0.35">
      <c r="A1480"/>
    </row>
    <row r="1481" spans="1:1" x14ac:dyDescent="0.35">
      <c r="A1481"/>
    </row>
    <row r="1482" spans="1:1" x14ac:dyDescent="0.35">
      <c r="A1482"/>
    </row>
    <row r="1483" spans="1:1" x14ac:dyDescent="0.35">
      <c r="A1483"/>
    </row>
    <row r="1484" spans="1:1" x14ac:dyDescent="0.35">
      <c r="A1484"/>
    </row>
    <row r="1485" spans="1:1" x14ac:dyDescent="0.35">
      <c r="A1485"/>
    </row>
    <row r="1486" spans="1:1" x14ac:dyDescent="0.35">
      <c r="A1486"/>
    </row>
    <row r="1487" spans="1:1" x14ac:dyDescent="0.35">
      <c r="A1487"/>
    </row>
    <row r="1488" spans="1:1" x14ac:dyDescent="0.35">
      <c r="A1488"/>
    </row>
    <row r="1489" spans="1:1" x14ac:dyDescent="0.35">
      <c r="A1489"/>
    </row>
    <row r="1490" spans="1:1" x14ac:dyDescent="0.35">
      <c r="A1490"/>
    </row>
    <row r="1491" spans="1:1" x14ac:dyDescent="0.35">
      <c r="A1491"/>
    </row>
    <row r="1492" spans="1:1" x14ac:dyDescent="0.35">
      <c r="A1492"/>
    </row>
    <row r="1493" spans="1:1" x14ac:dyDescent="0.35">
      <c r="A1493"/>
    </row>
    <row r="1494" spans="1:1" x14ac:dyDescent="0.35">
      <c r="A1494"/>
    </row>
    <row r="1495" spans="1:1" x14ac:dyDescent="0.35">
      <c r="A1495"/>
    </row>
    <row r="1496" spans="1:1" x14ac:dyDescent="0.35">
      <c r="A1496"/>
    </row>
    <row r="1497" spans="1:1" x14ac:dyDescent="0.35">
      <c r="A1497"/>
    </row>
    <row r="1498" spans="1:1" x14ac:dyDescent="0.35">
      <c r="A1498"/>
    </row>
    <row r="1499" spans="1:1" x14ac:dyDescent="0.35">
      <c r="A1499"/>
    </row>
    <row r="1500" spans="1:1" x14ac:dyDescent="0.35">
      <c r="A1500"/>
    </row>
    <row r="1501" spans="1:1" x14ac:dyDescent="0.35">
      <c r="A1501"/>
    </row>
    <row r="1502" spans="1:1" x14ac:dyDescent="0.35">
      <c r="A1502"/>
    </row>
    <row r="1503" spans="1:1" x14ac:dyDescent="0.35">
      <c r="A1503"/>
    </row>
    <row r="1504" spans="1:1" x14ac:dyDescent="0.35">
      <c r="A1504"/>
    </row>
    <row r="1505" spans="1:1" x14ac:dyDescent="0.35">
      <c r="A1505"/>
    </row>
    <row r="1506" spans="1:1" x14ac:dyDescent="0.35">
      <c r="A1506"/>
    </row>
    <row r="1507" spans="1:1" x14ac:dyDescent="0.35">
      <c r="A1507"/>
    </row>
    <row r="1508" spans="1:1" x14ac:dyDescent="0.35">
      <c r="A1508"/>
    </row>
    <row r="1509" spans="1:1" x14ac:dyDescent="0.35">
      <c r="A1509"/>
    </row>
    <row r="1510" spans="1:1" x14ac:dyDescent="0.35">
      <c r="A1510"/>
    </row>
    <row r="1511" spans="1:1" x14ac:dyDescent="0.35">
      <c r="A1511"/>
    </row>
    <row r="1512" spans="1:1" x14ac:dyDescent="0.35">
      <c r="A1512"/>
    </row>
    <row r="1513" spans="1:1" x14ac:dyDescent="0.35">
      <c r="A1513"/>
    </row>
    <row r="1514" spans="1:1" x14ac:dyDescent="0.35">
      <c r="A1514"/>
    </row>
    <row r="1515" spans="1:1" x14ac:dyDescent="0.35">
      <c r="A1515"/>
    </row>
    <row r="1516" spans="1:1" x14ac:dyDescent="0.35">
      <c r="A1516"/>
    </row>
    <row r="1517" spans="1:1" x14ac:dyDescent="0.35">
      <c r="A1517"/>
    </row>
    <row r="1518" spans="1:1" x14ac:dyDescent="0.35">
      <c r="A1518"/>
    </row>
    <row r="1519" spans="1:1" x14ac:dyDescent="0.35">
      <c r="A1519"/>
    </row>
    <row r="1520" spans="1:1" x14ac:dyDescent="0.35">
      <c r="A1520"/>
    </row>
    <row r="1521" spans="1:1" x14ac:dyDescent="0.35">
      <c r="A1521"/>
    </row>
    <row r="1522" spans="1:1" x14ac:dyDescent="0.35">
      <c r="A1522"/>
    </row>
    <row r="1523" spans="1:1" x14ac:dyDescent="0.35">
      <c r="A1523"/>
    </row>
    <row r="1524" spans="1:1" x14ac:dyDescent="0.35">
      <c r="A1524"/>
    </row>
    <row r="1525" spans="1:1" x14ac:dyDescent="0.35">
      <c r="A1525"/>
    </row>
    <row r="1526" spans="1:1" x14ac:dyDescent="0.35">
      <c r="A1526"/>
    </row>
    <row r="1527" spans="1:1" x14ac:dyDescent="0.35">
      <c r="A1527"/>
    </row>
    <row r="1528" spans="1:1" x14ac:dyDescent="0.35">
      <c r="A1528"/>
    </row>
    <row r="1529" spans="1:1" x14ac:dyDescent="0.35">
      <c r="A1529"/>
    </row>
    <row r="1530" spans="1:1" x14ac:dyDescent="0.35">
      <c r="A1530"/>
    </row>
    <row r="1531" spans="1:1" x14ac:dyDescent="0.35">
      <c r="A1531"/>
    </row>
    <row r="1532" spans="1:1" x14ac:dyDescent="0.35">
      <c r="A1532"/>
    </row>
    <row r="1533" spans="1:1" x14ac:dyDescent="0.35">
      <c r="A1533"/>
    </row>
    <row r="1534" spans="1:1" x14ac:dyDescent="0.35">
      <c r="A1534"/>
    </row>
    <row r="1535" spans="1:1" x14ac:dyDescent="0.35">
      <c r="A1535"/>
    </row>
    <row r="1536" spans="1:1" x14ac:dyDescent="0.35">
      <c r="A1536"/>
    </row>
    <row r="1537" spans="1:1" x14ac:dyDescent="0.35">
      <c r="A1537"/>
    </row>
    <row r="1538" spans="1:1" x14ac:dyDescent="0.35">
      <c r="A1538"/>
    </row>
    <row r="1539" spans="1:1" x14ac:dyDescent="0.35">
      <c r="A1539"/>
    </row>
    <row r="1540" spans="1:1" x14ac:dyDescent="0.35">
      <c r="A1540"/>
    </row>
    <row r="1541" spans="1:1" x14ac:dyDescent="0.35">
      <c r="A1541"/>
    </row>
    <row r="1542" spans="1:1" x14ac:dyDescent="0.35">
      <c r="A1542"/>
    </row>
    <row r="1543" spans="1:1" x14ac:dyDescent="0.35">
      <c r="A1543"/>
    </row>
    <row r="1544" spans="1:1" x14ac:dyDescent="0.35">
      <c r="A1544"/>
    </row>
    <row r="1545" spans="1:1" x14ac:dyDescent="0.35">
      <c r="A1545"/>
    </row>
    <row r="1546" spans="1:1" x14ac:dyDescent="0.35">
      <c r="A1546"/>
    </row>
    <row r="1547" spans="1:1" x14ac:dyDescent="0.35">
      <c r="A1547"/>
    </row>
    <row r="1548" spans="1:1" x14ac:dyDescent="0.35">
      <c r="A1548"/>
    </row>
    <row r="1549" spans="1:1" x14ac:dyDescent="0.35">
      <c r="A1549"/>
    </row>
    <row r="1550" spans="1:1" x14ac:dyDescent="0.35">
      <c r="A1550"/>
    </row>
    <row r="1551" spans="1:1" x14ac:dyDescent="0.35">
      <c r="A1551"/>
    </row>
    <row r="1552" spans="1:1" x14ac:dyDescent="0.35">
      <c r="A1552"/>
    </row>
    <row r="1553" spans="1:1" x14ac:dyDescent="0.35">
      <c r="A1553"/>
    </row>
    <row r="1554" spans="1:1" x14ac:dyDescent="0.35">
      <c r="A1554"/>
    </row>
    <row r="1555" spans="1:1" x14ac:dyDescent="0.35">
      <c r="A1555"/>
    </row>
    <row r="1556" spans="1:1" x14ac:dyDescent="0.35">
      <c r="A1556"/>
    </row>
    <row r="1557" spans="1:1" x14ac:dyDescent="0.35">
      <c r="A1557"/>
    </row>
    <row r="1558" spans="1:1" x14ac:dyDescent="0.35">
      <c r="A1558"/>
    </row>
    <row r="1559" spans="1:1" x14ac:dyDescent="0.35">
      <c r="A1559"/>
    </row>
    <row r="1560" spans="1:1" x14ac:dyDescent="0.35">
      <c r="A1560"/>
    </row>
    <row r="1561" spans="1:1" x14ac:dyDescent="0.35">
      <c r="A1561"/>
    </row>
    <row r="1562" spans="1:1" x14ac:dyDescent="0.35">
      <c r="A1562"/>
    </row>
    <row r="1563" spans="1:1" x14ac:dyDescent="0.35">
      <c r="A1563"/>
    </row>
    <row r="1564" spans="1:1" x14ac:dyDescent="0.35">
      <c r="A1564"/>
    </row>
    <row r="1565" spans="1:1" x14ac:dyDescent="0.35">
      <c r="A1565"/>
    </row>
    <row r="1566" spans="1:1" x14ac:dyDescent="0.35">
      <c r="A1566"/>
    </row>
    <row r="1567" spans="1:1" x14ac:dyDescent="0.35">
      <c r="A1567"/>
    </row>
    <row r="1568" spans="1:1" x14ac:dyDescent="0.35">
      <c r="A1568"/>
    </row>
    <row r="1569" spans="1:1" x14ac:dyDescent="0.35">
      <c r="A1569"/>
    </row>
    <row r="1570" spans="1:1" x14ac:dyDescent="0.35">
      <c r="A1570"/>
    </row>
    <row r="1571" spans="1:1" x14ac:dyDescent="0.35">
      <c r="A1571"/>
    </row>
    <row r="1572" spans="1:1" x14ac:dyDescent="0.35">
      <c r="A1572"/>
    </row>
    <row r="1573" spans="1:1" x14ac:dyDescent="0.35">
      <c r="A1573"/>
    </row>
    <row r="1574" spans="1:1" x14ac:dyDescent="0.35">
      <c r="A1574"/>
    </row>
    <row r="1575" spans="1:1" x14ac:dyDescent="0.35">
      <c r="A1575"/>
    </row>
    <row r="1576" spans="1:1" x14ac:dyDescent="0.35">
      <c r="A1576"/>
    </row>
    <row r="1577" spans="1:1" x14ac:dyDescent="0.35">
      <c r="A1577"/>
    </row>
    <row r="1578" spans="1:1" x14ac:dyDescent="0.35">
      <c r="A1578"/>
    </row>
    <row r="1579" spans="1:1" x14ac:dyDescent="0.35">
      <c r="A1579"/>
    </row>
    <row r="1580" spans="1:1" x14ac:dyDescent="0.35">
      <c r="A1580"/>
    </row>
    <row r="1581" spans="1:1" x14ac:dyDescent="0.35">
      <c r="A1581"/>
    </row>
    <row r="1582" spans="1:1" x14ac:dyDescent="0.35">
      <c r="A1582"/>
    </row>
    <row r="1583" spans="1:1" x14ac:dyDescent="0.35">
      <c r="A1583"/>
    </row>
    <row r="1584" spans="1:1" x14ac:dyDescent="0.35">
      <c r="A1584"/>
    </row>
    <row r="1585" spans="1:1" x14ac:dyDescent="0.35">
      <c r="A1585"/>
    </row>
    <row r="1586" spans="1:1" x14ac:dyDescent="0.35">
      <c r="A1586"/>
    </row>
    <row r="1587" spans="1:1" x14ac:dyDescent="0.35">
      <c r="A1587"/>
    </row>
    <row r="1588" spans="1:1" x14ac:dyDescent="0.35">
      <c r="A1588"/>
    </row>
    <row r="1589" spans="1:1" x14ac:dyDescent="0.35">
      <c r="A1589"/>
    </row>
    <row r="1590" spans="1:1" x14ac:dyDescent="0.35">
      <c r="A1590"/>
    </row>
    <row r="1591" spans="1:1" x14ac:dyDescent="0.35">
      <c r="A1591"/>
    </row>
    <row r="1592" spans="1:1" x14ac:dyDescent="0.35">
      <c r="A1592"/>
    </row>
    <row r="1593" spans="1:1" x14ac:dyDescent="0.35">
      <c r="A1593"/>
    </row>
    <row r="1594" spans="1:1" x14ac:dyDescent="0.35">
      <c r="A1594"/>
    </row>
    <row r="1595" spans="1:1" x14ac:dyDescent="0.35">
      <c r="A1595"/>
    </row>
    <row r="1596" spans="1:1" x14ac:dyDescent="0.35">
      <c r="A1596"/>
    </row>
    <row r="1597" spans="1:1" x14ac:dyDescent="0.35">
      <c r="A1597"/>
    </row>
    <row r="1598" spans="1:1" x14ac:dyDescent="0.35">
      <c r="A1598"/>
    </row>
    <row r="1599" spans="1:1" x14ac:dyDescent="0.35">
      <c r="A1599"/>
    </row>
    <row r="1600" spans="1:1" x14ac:dyDescent="0.35">
      <c r="A1600"/>
    </row>
    <row r="1601" spans="1:1" x14ac:dyDescent="0.35">
      <c r="A1601"/>
    </row>
    <row r="1602" spans="1:1" x14ac:dyDescent="0.35">
      <c r="A1602"/>
    </row>
    <row r="1603" spans="1:1" x14ac:dyDescent="0.35">
      <c r="A1603"/>
    </row>
    <row r="1604" spans="1:1" x14ac:dyDescent="0.35">
      <c r="A1604"/>
    </row>
    <row r="1605" spans="1:1" x14ac:dyDescent="0.35">
      <c r="A1605"/>
    </row>
    <row r="1606" spans="1:1" x14ac:dyDescent="0.35">
      <c r="A1606"/>
    </row>
    <row r="1607" spans="1:1" x14ac:dyDescent="0.35">
      <c r="A1607"/>
    </row>
    <row r="1608" spans="1:1" x14ac:dyDescent="0.35">
      <c r="A1608"/>
    </row>
    <row r="1609" spans="1:1" x14ac:dyDescent="0.35">
      <c r="A1609"/>
    </row>
    <row r="1610" spans="1:1" x14ac:dyDescent="0.35">
      <c r="A1610"/>
    </row>
    <row r="1611" spans="1:1" x14ac:dyDescent="0.35">
      <c r="A1611"/>
    </row>
    <row r="1612" spans="1:1" x14ac:dyDescent="0.35">
      <c r="A1612"/>
    </row>
    <row r="1613" spans="1:1" x14ac:dyDescent="0.35">
      <c r="A1613"/>
    </row>
    <row r="1614" spans="1:1" x14ac:dyDescent="0.35">
      <c r="A1614"/>
    </row>
    <row r="1615" spans="1:1" x14ac:dyDescent="0.35">
      <c r="A1615"/>
    </row>
    <row r="1616" spans="1:1" x14ac:dyDescent="0.35">
      <c r="A1616"/>
    </row>
    <row r="1617" spans="1:1" x14ac:dyDescent="0.35">
      <c r="A1617"/>
    </row>
    <row r="1618" spans="1:1" x14ac:dyDescent="0.35">
      <c r="A1618"/>
    </row>
    <row r="1619" spans="1:1" x14ac:dyDescent="0.35">
      <c r="A1619"/>
    </row>
    <row r="1620" spans="1:1" x14ac:dyDescent="0.35">
      <c r="A1620"/>
    </row>
    <row r="1621" spans="1:1" x14ac:dyDescent="0.35">
      <c r="A1621"/>
    </row>
    <row r="1622" spans="1:1" x14ac:dyDescent="0.35">
      <c r="A1622"/>
    </row>
    <row r="1623" spans="1:1" x14ac:dyDescent="0.35">
      <c r="A1623"/>
    </row>
    <row r="1624" spans="1:1" x14ac:dyDescent="0.35">
      <c r="A1624"/>
    </row>
    <row r="1625" spans="1:1" x14ac:dyDescent="0.35">
      <c r="A1625"/>
    </row>
    <row r="1626" spans="1:1" x14ac:dyDescent="0.35">
      <c r="A1626"/>
    </row>
    <row r="1627" spans="1:1" x14ac:dyDescent="0.35">
      <c r="A1627"/>
    </row>
    <row r="1628" spans="1:1" x14ac:dyDescent="0.35">
      <c r="A1628"/>
    </row>
    <row r="1629" spans="1:1" x14ac:dyDescent="0.35">
      <c r="A1629"/>
    </row>
    <row r="1630" spans="1:1" x14ac:dyDescent="0.35">
      <c r="A1630"/>
    </row>
    <row r="1631" spans="1:1" x14ac:dyDescent="0.35">
      <c r="A1631"/>
    </row>
    <row r="1632" spans="1:1" x14ac:dyDescent="0.35">
      <c r="A1632"/>
    </row>
    <row r="1633" spans="1:1" x14ac:dyDescent="0.35">
      <c r="A1633"/>
    </row>
    <row r="1634" spans="1:1" x14ac:dyDescent="0.35">
      <c r="A1634"/>
    </row>
    <row r="1635" spans="1:1" x14ac:dyDescent="0.35">
      <c r="A1635"/>
    </row>
    <row r="1636" spans="1:1" x14ac:dyDescent="0.35">
      <c r="A1636"/>
    </row>
    <row r="1637" spans="1:1" x14ac:dyDescent="0.35">
      <c r="A1637"/>
    </row>
    <row r="1638" spans="1:1" x14ac:dyDescent="0.35">
      <c r="A1638"/>
    </row>
    <row r="1639" spans="1:1" x14ac:dyDescent="0.35">
      <c r="A1639"/>
    </row>
    <row r="1640" spans="1:1" x14ac:dyDescent="0.35">
      <c r="A1640"/>
    </row>
    <row r="1641" spans="1:1" x14ac:dyDescent="0.35">
      <c r="A1641"/>
    </row>
    <row r="1642" spans="1:1" x14ac:dyDescent="0.35">
      <c r="A1642"/>
    </row>
    <row r="1643" spans="1:1" x14ac:dyDescent="0.35">
      <c r="A1643"/>
    </row>
    <row r="1644" spans="1:1" x14ac:dyDescent="0.35">
      <c r="A1644"/>
    </row>
    <row r="1645" spans="1:1" x14ac:dyDescent="0.35">
      <c r="A1645"/>
    </row>
    <row r="1646" spans="1:1" x14ac:dyDescent="0.35">
      <c r="A1646"/>
    </row>
    <row r="1647" spans="1:1" x14ac:dyDescent="0.35">
      <c r="A1647"/>
    </row>
    <row r="1648" spans="1:1" x14ac:dyDescent="0.35">
      <c r="A1648"/>
    </row>
    <row r="1649" spans="1:1" x14ac:dyDescent="0.35">
      <c r="A1649"/>
    </row>
    <row r="1650" spans="1:1" x14ac:dyDescent="0.35">
      <c r="A1650"/>
    </row>
    <row r="1651" spans="1:1" x14ac:dyDescent="0.35">
      <c r="A1651"/>
    </row>
    <row r="1652" spans="1:1" x14ac:dyDescent="0.35">
      <c r="A1652"/>
    </row>
    <row r="1653" spans="1:1" x14ac:dyDescent="0.35">
      <c r="A1653"/>
    </row>
    <row r="1654" spans="1:1" x14ac:dyDescent="0.35">
      <c r="A1654"/>
    </row>
    <row r="1655" spans="1:1" x14ac:dyDescent="0.35">
      <c r="A1655"/>
    </row>
    <row r="1656" spans="1:1" x14ac:dyDescent="0.35">
      <c r="A1656"/>
    </row>
    <row r="1657" spans="1:1" x14ac:dyDescent="0.35">
      <c r="A1657"/>
    </row>
    <row r="1658" spans="1:1" x14ac:dyDescent="0.35">
      <c r="A1658"/>
    </row>
    <row r="1659" spans="1:1" x14ac:dyDescent="0.35">
      <c r="A1659"/>
    </row>
    <row r="1660" spans="1:1" x14ac:dyDescent="0.35">
      <c r="A1660"/>
    </row>
    <row r="1661" spans="1:1" x14ac:dyDescent="0.35">
      <c r="A1661"/>
    </row>
    <row r="1662" spans="1:1" x14ac:dyDescent="0.35">
      <c r="A1662"/>
    </row>
    <row r="1663" spans="1:1" x14ac:dyDescent="0.35">
      <c r="A1663"/>
    </row>
    <row r="1664" spans="1:1" x14ac:dyDescent="0.35">
      <c r="A1664"/>
    </row>
    <row r="1665" spans="1:1" x14ac:dyDescent="0.35">
      <c r="A1665"/>
    </row>
    <row r="1666" spans="1:1" x14ac:dyDescent="0.35">
      <c r="A1666"/>
    </row>
    <row r="1667" spans="1:1" x14ac:dyDescent="0.35">
      <c r="A1667"/>
    </row>
    <row r="1668" spans="1:1" x14ac:dyDescent="0.35">
      <c r="A1668"/>
    </row>
    <row r="1669" spans="1:1" x14ac:dyDescent="0.35">
      <c r="A1669"/>
    </row>
    <row r="1670" spans="1:1" x14ac:dyDescent="0.35">
      <c r="A1670"/>
    </row>
    <row r="1671" spans="1:1" x14ac:dyDescent="0.35">
      <c r="A1671"/>
    </row>
    <row r="1672" spans="1:1" x14ac:dyDescent="0.35">
      <c r="A1672"/>
    </row>
    <row r="1673" spans="1:1" x14ac:dyDescent="0.35">
      <c r="A1673"/>
    </row>
    <row r="1674" spans="1:1" x14ac:dyDescent="0.35">
      <c r="A1674"/>
    </row>
    <row r="1675" spans="1:1" x14ac:dyDescent="0.35">
      <c r="A1675"/>
    </row>
    <row r="1676" spans="1:1" x14ac:dyDescent="0.35">
      <c r="A1676"/>
    </row>
    <row r="1677" spans="1:1" x14ac:dyDescent="0.35">
      <c r="A1677"/>
    </row>
    <row r="1678" spans="1:1" x14ac:dyDescent="0.35">
      <c r="A1678"/>
    </row>
    <row r="1679" spans="1:1" x14ac:dyDescent="0.35">
      <c r="A1679"/>
    </row>
    <row r="1680" spans="1:1" x14ac:dyDescent="0.35">
      <c r="A1680"/>
    </row>
    <row r="1681" spans="1:1" x14ac:dyDescent="0.35">
      <c r="A1681"/>
    </row>
    <row r="1682" spans="1:1" x14ac:dyDescent="0.35">
      <c r="A1682"/>
    </row>
    <row r="1683" spans="1:1" x14ac:dyDescent="0.35">
      <c r="A1683"/>
    </row>
    <row r="1684" spans="1:1" x14ac:dyDescent="0.35">
      <c r="A1684"/>
    </row>
    <row r="1685" spans="1:1" x14ac:dyDescent="0.35">
      <c r="A1685"/>
    </row>
    <row r="1686" spans="1:1" x14ac:dyDescent="0.35">
      <c r="A1686"/>
    </row>
    <row r="1687" spans="1:1" x14ac:dyDescent="0.35">
      <c r="A1687"/>
    </row>
    <row r="1688" spans="1:1" x14ac:dyDescent="0.35">
      <c r="A1688"/>
    </row>
    <row r="1689" spans="1:1" x14ac:dyDescent="0.35">
      <c r="A1689"/>
    </row>
    <row r="1690" spans="1:1" x14ac:dyDescent="0.35">
      <c r="A1690"/>
    </row>
    <row r="1691" spans="1:1" x14ac:dyDescent="0.35">
      <c r="A1691"/>
    </row>
    <row r="1692" spans="1:1" x14ac:dyDescent="0.35">
      <c r="A1692"/>
    </row>
    <row r="1693" spans="1:1" x14ac:dyDescent="0.35">
      <c r="A1693"/>
    </row>
    <row r="1694" spans="1:1" x14ac:dyDescent="0.35">
      <c r="A1694"/>
    </row>
    <row r="1695" spans="1:1" x14ac:dyDescent="0.35">
      <c r="A1695"/>
    </row>
    <row r="1696" spans="1:1" x14ac:dyDescent="0.35">
      <c r="A1696"/>
    </row>
    <row r="1697" spans="1:1" x14ac:dyDescent="0.35">
      <c r="A1697"/>
    </row>
    <row r="1698" spans="1:1" x14ac:dyDescent="0.35">
      <c r="A1698"/>
    </row>
    <row r="1699" spans="1:1" x14ac:dyDescent="0.35">
      <c r="A1699"/>
    </row>
    <row r="1700" spans="1:1" x14ac:dyDescent="0.35">
      <c r="A1700"/>
    </row>
    <row r="1701" spans="1:1" x14ac:dyDescent="0.35">
      <c r="A1701"/>
    </row>
    <row r="1702" spans="1:1" x14ac:dyDescent="0.35">
      <c r="A1702"/>
    </row>
    <row r="1703" spans="1:1" x14ac:dyDescent="0.35">
      <c r="A1703"/>
    </row>
    <row r="1704" spans="1:1" x14ac:dyDescent="0.35">
      <c r="A1704"/>
    </row>
    <row r="1705" spans="1:1" x14ac:dyDescent="0.35">
      <c r="A1705"/>
    </row>
    <row r="1706" spans="1:1" x14ac:dyDescent="0.35">
      <c r="A1706"/>
    </row>
    <row r="1707" spans="1:1" x14ac:dyDescent="0.35">
      <c r="A1707"/>
    </row>
    <row r="1708" spans="1:1" x14ac:dyDescent="0.35">
      <c r="A1708"/>
    </row>
    <row r="1709" spans="1:1" x14ac:dyDescent="0.35">
      <c r="A1709"/>
    </row>
    <row r="1710" spans="1:1" x14ac:dyDescent="0.35">
      <c r="A1710"/>
    </row>
    <row r="1711" spans="1:1" x14ac:dyDescent="0.35">
      <c r="A1711"/>
    </row>
    <row r="1712" spans="1:1" x14ac:dyDescent="0.35">
      <c r="A1712"/>
    </row>
    <row r="1713" spans="1:1" x14ac:dyDescent="0.35">
      <c r="A1713"/>
    </row>
    <row r="1714" spans="1:1" x14ac:dyDescent="0.35">
      <c r="A1714"/>
    </row>
    <row r="1715" spans="1:1" x14ac:dyDescent="0.35">
      <c r="A1715"/>
    </row>
    <row r="1716" spans="1:1" x14ac:dyDescent="0.35">
      <c r="A1716"/>
    </row>
    <row r="1717" spans="1:1" x14ac:dyDescent="0.35">
      <c r="A1717"/>
    </row>
    <row r="1718" spans="1:1" x14ac:dyDescent="0.35">
      <c r="A1718"/>
    </row>
    <row r="1719" spans="1:1" x14ac:dyDescent="0.35">
      <c r="A1719"/>
    </row>
    <row r="1720" spans="1:1" x14ac:dyDescent="0.35">
      <c r="A1720"/>
    </row>
    <row r="1721" spans="1:1" x14ac:dyDescent="0.35">
      <c r="A1721"/>
    </row>
    <row r="1722" spans="1:1" x14ac:dyDescent="0.35">
      <c r="A1722"/>
    </row>
    <row r="1723" spans="1:1" x14ac:dyDescent="0.35">
      <c r="A1723"/>
    </row>
    <row r="1724" spans="1:1" x14ac:dyDescent="0.35">
      <c r="A1724"/>
    </row>
    <row r="1725" spans="1:1" x14ac:dyDescent="0.35">
      <c r="A1725"/>
    </row>
    <row r="1726" spans="1:1" x14ac:dyDescent="0.35">
      <c r="A1726"/>
    </row>
    <row r="1727" spans="1:1" x14ac:dyDescent="0.35">
      <c r="A1727"/>
    </row>
    <row r="1728" spans="1:1" x14ac:dyDescent="0.35">
      <c r="A1728"/>
    </row>
    <row r="1729" spans="1:1" x14ac:dyDescent="0.35">
      <c r="A1729"/>
    </row>
    <row r="1730" spans="1:1" x14ac:dyDescent="0.35">
      <c r="A1730"/>
    </row>
    <row r="1731" spans="1:1" x14ac:dyDescent="0.35">
      <c r="A1731"/>
    </row>
    <row r="1732" spans="1:1" x14ac:dyDescent="0.35">
      <c r="A1732"/>
    </row>
    <row r="1733" spans="1:1" x14ac:dyDescent="0.35">
      <c r="A1733"/>
    </row>
    <row r="1734" spans="1:1" x14ac:dyDescent="0.35">
      <c r="A1734"/>
    </row>
    <row r="1735" spans="1:1" x14ac:dyDescent="0.35">
      <c r="A1735"/>
    </row>
    <row r="1736" spans="1:1" x14ac:dyDescent="0.35">
      <c r="A1736"/>
    </row>
    <row r="1737" spans="1:1" x14ac:dyDescent="0.35">
      <c r="A1737"/>
    </row>
    <row r="1738" spans="1:1" x14ac:dyDescent="0.35">
      <c r="A1738"/>
    </row>
    <row r="1739" spans="1:1" x14ac:dyDescent="0.35">
      <c r="A1739"/>
    </row>
    <row r="1740" spans="1:1" x14ac:dyDescent="0.35">
      <c r="A1740"/>
    </row>
    <row r="1741" spans="1:1" x14ac:dyDescent="0.35">
      <c r="A1741"/>
    </row>
    <row r="1742" spans="1:1" x14ac:dyDescent="0.35">
      <c r="A1742"/>
    </row>
    <row r="1743" spans="1:1" x14ac:dyDescent="0.35">
      <c r="A1743"/>
    </row>
    <row r="1744" spans="1:1" x14ac:dyDescent="0.35">
      <c r="A1744"/>
    </row>
    <row r="1745" spans="1:1" x14ac:dyDescent="0.35">
      <c r="A1745"/>
    </row>
    <row r="1746" spans="1:1" x14ac:dyDescent="0.35">
      <c r="A1746"/>
    </row>
    <row r="1747" spans="1:1" x14ac:dyDescent="0.35">
      <c r="A1747"/>
    </row>
    <row r="1748" spans="1:1" x14ac:dyDescent="0.35">
      <c r="A1748"/>
    </row>
    <row r="1749" spans="1:1" x14ac:dyDescent="0.35">
      <c r="A1749"/>
    </row>
    <row r="1750" spans="1:1" x14ac:dyDescent="0.35">
      <c r="A1750"/>
    </row>
    <row r="1751" spans="1:1" x14ac:dyDescent="0.35">
      <c r="A1751"/>
    </row>
    <row r="1752" spans="1:1" x14ac:dyDescent="0.35">
      <c r="A1752"/>
    </row>
    <row r="1753" spans="1:1" x14ac:dyDescent="0.35">
      <c r="A1753"/>
    </row>
    <row r="1754" spans="1:1" x14ac:dyDescent="0.35">
      <c r="A1754"/>
    </row>
    <row r="1755" spans="1:1" x14ac:dyDescent="0.35">
      <c r="A1755"/>
    </row>
    <row r="1756" spans="1:1" x14ac:dyDescent="0.35">
      <c r="A1756"/>
    </row>
    <row r="1757" spans="1:1" x14ac:dyDescent="0.35">
      <c r="A1757"/>
    </row>
    <row r="1758" spans="1:1" x14ac:dyDescent="0.35">
      <c r="A1758"/>
    </row>
    <row r="1759" spans="1:1" x14ac:dyDescent="0.35">
      <c r="A1759"/>
    </row>
    <row r="1760" spans="1:1" x14ac:dyDescent="0.35">
      <c r="A1760"/>
    </row>
    <row r="1761" spans="1:1" x14ac:dyDescent="0.35">
      <c r="A1761"/>
    </row>
    <row r="1762" spans="1:1" x14ac:dyDescent="0.35">
      <c r="A1762"/>
    </row>
    <row r="1763" spans="1:1" x14ac:dyDescent="0.35">
      <c r="A1763"/>
    </row>
    <row r="1764" spans="1:1" x14ac:dyDescent="0.35">
      <c r="A1764"/>
    </row>
    <row r="1765" spans="1:1" x14ac:dyDescent="0.35">
      <c r="A1765"/>
    </row>
    <row r="1766" spans="1:1" x14ac:dyDescent="0.35">
      <c r="A1766"/>
    </row>
    <row r="1767" spans="1:1" x14ac:dyDescent="0.35">
      <c r="A1767"/>
    </row>
    <row r="1768" spans="1:1" x14ac:dyDescent="0.35">
      <c r="A1768"/>
    </row>
    <row r="1769" spans="1:1" x14ac:dyDescent="0.35">
      <c r="A1769"/>
    </row>
    <row r="1770" spans="1:1" x14ac:dyDescent="0.35">
      <c r="A1770"/>
    </row>
    <row r="1771" spans="1:1" x14ac:dyDescent="0.35">
      <c r="A1771"/>
    </row>
    <row r="1772" spans="1:1" x14ac:dyDescent="0.35">
      <c r="A1772"/>
    </row>
    <row r="1773" spans="1:1" x14ac:dyDescent="0.35">
      <c r="A1773"/>
    </row>
    <row r="1774" spans="1:1" x14ac:dyDescent="0.35">
      <c r="A1774"/>
    </row>
    <row r="1775" spans="1:1" x14ac:dyDescent="0.35">
      <c r="A1775"/>
    </row>
    <row r="1776" spans="1:1" x14ac:dyDescent="0.35">
      <c r="A1776"/>
    </row>
    <row r="1777" spans="1:1" x14ac:dyDescent="0.35">
      <c r="A1777"/>
    </row>
    <row r="1778" spans="1:1" x14ac:dyDescent="0.35">
      <c r="A1778"/>
    </row>
    <row r="1779" spans="1:1" x14ac:dyDescent="0.35">
      <c r="A1779"/>
    </row>
    <row r="1780" spans="1:1" x14ac:dyDescent="0.35">
      <c r="A1780"/>
    </row>
    <row r="1781" spans="1:1" x14ac:dyDescent="0.35">
      <c r="A1781"/>
    </row>
    <row r="1782" spans="1:1" x14ac:dyDescent="0.35">
      <c r="A1782"/>
    </row>
    <row r="1783" spans="1:1" x14ac:dyDescent="0.35">
      <c r="A1783"/>
    </row>
    <row r="1784" spans="1:1" x14ac:dyDescent="0.35">
      <c r="A1784"/>
    </row>
    <row r="1785" spans="1:1" x14ac:dyDescent="0.35">
      <c r="A1785"/>
    </row>
    <row r="1786" spans="1:1" x14ac:dyDescent="0.35">
      <c r="A1786"/>
    </row>
    <row r="1787" spans="1:1" x14ac:dyDescent="0.35">
      <c r="A1787"/>
    </row>
    <row r="1788" spans="1:1" x14ac:dyDescent="0.35">
      <c r="A1788"/>
    </row>
    <row r="1789" spans="1:1" x14ac:dyDescent="0.35">
      <c r="A1789"/>
    </row>
    <row r="1790" spans="1:1" x14ac:dyDescent="0.35">
      <c r="A1790"/>
    </row>
    <row r="1791" spans="1:1" x14ac:dyDescent="0.35">
      <c r="A1791"/>
    </row>
    <row r="1792" spans="1:1" x14ac:dyDescent="0.35">
      <c r="A1792"/>
    </row>
    <row r="1793" spans="1:1" x14ac:dyDescent="0.35">
      <c r="A1793"/>
    </row>
    <row r="1794" spans="1:1" x14ac:dyDescent="0.35">
      <c r="A1794"/>
    </row>
    <row r="1795" spans="1:1" x14ac:dyDescent="0.35">
      <c r="A1795"/>
    </row>
    <row r="1796" spans="1:1" x14ac:dyDescent="0.35">
      <c r="A1796"/>
    </row>
    <row r="1797" spans="1:1" x14ac:dyDescent="0.35">
      <c r="A1797"/>
    </row>
    <row r="1798" spans="1:1" x14ac:dyDescent="0.35">
      <c r="A1798"/>
    </row>
    <row r="1799" spans="1:1" x14ac:dyDescent="0.35">
      <c r="A1799"/>
    </row>
    <row r="1800" spans="1:1" x14ac:dyDescent="0.35">
      <c r="A1800"/>
    </row>
    <row r="1801" spans="1:1" x14ac:dyDescent="0.35">
      <c r="A1801"/>
    </row>
    <row r="1802" spans="1:1" x14ac:dyDescent="0.35">
      <c r="A1802"/>
    </row>
    <row r="1803" spans="1:1" x14ac:dyDescent="0.35">
      <c r="A1803"/>
    </row>
    <row r="1804" spans="1:1" x14ac:dyDescent="0.35">
      <c r="A1804"/>
    </row>
    <row r="1805" spans="1:1" x14ac:dyDescent="0.35">
      <c r="A1805"/>
    </row>
    <row r="1806" spans="1:1" x14ac:dyDescent="0.35">
      <c r="A1806"/>
    </row>
    <row r="1807" spans="1:1" x14ac:dyDescent="0.35">
      <c r="A1807"/>
    </row>
    <row r="1808" spans="1:1" x14ac:dyDescent="0.35">
      <c r="A1808"/>
    </row>
    <row r="1809" spans="1:1" x14ac:dyDescent="0.35">
      <c r="A1809"/>
    </row>
    <row r="1810" spans="1:1" x14ac:dyDescent="0.35">
      <c r="A1810"/>
    </row>
    <row r="1811" spans="1:1" x14ac:dyDescent="0.35">
      <c r="A1811"/>
    </row>
    <row r="1812" spans="1:1" x14ac:dyDescent="0.35">
      <c r="A1812"/>
    </row>
    <row r="1813" spans="1:1" x14ac:dyDescent="0.35">
      <c r="A1813"/>
    </row>
    <row r="1814" spans="1:1" x14ac:dyDescent="0.35">
      <c r="A1814"/>
    </row>
    <row r="1815" spans="1:1" x14ac:dyDescent="0.35">
      <c r="A1815"/>
    </row>
    <row r="1816" spans="1:1" x14ac:dyDescent="0.35">
      <c r="A1816"/>
    </row>
    <row r="1817" spans="1:1" x14ac:dyDescent="0.35">
      <c r="A1817"/>
    </row>
    <row r="1818" spans="1:1" x14ac:dyDescent="0.35">
      <c r="A1818"/>
    </row>
    <row r="1819" spans="1:1" x14ac:dyDescent="0.35">
      <c r="A1819"/>
    </row>
    <row r="1820" spans="1:1" x14ac:dyDescent="0.35">
      <c r="A1820"/>
    </row>
    <row r="1821" spans="1:1" x14ac:dyDescent="0.35">
      <c r="A1821"/>
    </row>
    <row r="1822" spans="1:1" x14ac:dyDescent="0.35">
      <c r="A1822"/>
    </row>
    <row r="1823" spans="1:1" x14ac:dyDescent="0.35">
      <c r="A1823"/>
    </row>
    <row r="1824" spans="1:1" x14ac:dyDescent="0.35">
      <c r="A1824"/>
    </row>
    <row r="1825" spans="1:1" x14ac:dyDescent="0.35">
      <c r="A1825"/>
    </row>
    <row r="1826" spans="1:1" x14ac:dyDescent="0.35">
      <c r="A1826"/>
    </row>
    <row r="1827" spans="1:1" x14ac:dyDescent="0.35">
      <c r="A1827"/>
    </row>
    <row r="1828" spans="1:1" x14ac:dyDescent="0.35">
      <c r="A1828"/>
    </row>
    <row r="1829" spans="1:1" x14ac:dyDescent="0.35">
      <c r="A1829"/>
    </row>
    <row r="1830" spans="1:1" x14ac:dyDescent="0.35">
      <c r="A1830"/>
    </row>
    <row r="1831" spans="1:1" x14ac:dyDescent="0.35">
      <c r="A1831"/>
    </row>
    <row r="1832" spans="1:1" x14ac:dyDescent="0.35">
      <c r="A1832"/>
    </row>
    <row r="1833" spans="1:1" x14ac:dyDescent="0.35">
      <c r="A1833"/>
    </row>
    <row r="1834" spans="1:1" x14ac:dyDescent="0.35">
      <c r="A1834"/>
    </row>
    <row r="1835" spans="1:1" x14ac:dyDescent="0.35">
      <c r="A1835"/>
    </row>
    <row r="1836" spans="1:1" x14ac:dyDescent="0.35">
      <c r="A1836"/>
    </row>
    <row r="1837" spans="1:1" x14ac:dyDescent="0.35">
      <c r="A1837"/>
    </row>
    <row r="1838" spans="1:1" x14ac:dyDescent="0.35">
      <c r="A1838"/>
    </row>
    <row r="1839" spans="1:1" x14ac:dyDescent="0.35">
      <c r="A1839"/>
    </row>
    <row r="1840" spans="1:1" x14ac:dyDescent="0.35">
      <c r="A1840"/>
    </row>
    <row r="1841" spans="1:1" x14ac:dyDescent="0.35">
      <c r="A1841"/>
    </row>
    <row r="1842" spans="1:1" x14ac:dyDescent="0.35">
      <c r="A1842"/>
    </row>
    <row r="1843" spans="1:1" x14ac:dyDescent="0.35">
      <c r="A1843"/>
    </row>
    <row r="1844" spans="1:1" x14ac:dyDescent="0.35">
      <c r="A1844"/>
    </row>
    <row r="1845" spans="1:1" x14ac:dyDescent="0.35">
      <c r="A1845"/>
    </row>
    <row r="1846" spans="1:1" x14ac:dyDescent="0.35">
      <c r="A1846"/>
    </row>
    <row r="1847" spans="1:1" x14ac:dyDescent="0.35">
      <c r="A1847"/>
    </row>
    <row r="1848" spans="1:1" x14ac:dyDescent="0.35">
      <c r="A1848"/>
    </row>
    <row r="1849" spans="1:1" x14ac:dyDescent="0.35">
      <c r="A1849"/>
    </row>
    <row r="1850" spans="1:1" x14ac:dyDescent="0.35">
      <c r="A1850"/>
    </row>
    <row r="1851" spans="1:1" x14ac:dyDescent="0.35">
      <c r="A1851"/>
    </row>
    <row r="1852" spans="1:1" x14ac:dyDescent="0.35">
      <c r="A1852"/>
    </row>
    <row r="1853" spans="1:1" x14ac:dyDescent="0.35">
      <c r="A1853"/>
    </row>
    <row r="1854" spans="1:1" x14ac:dyDescent="0.35">
      <c r="A1854"/>
    </row>
    <row r="1855" spans="1:1" x14ac:dyDescent="0.35">
      <c r="A1855"/>
    </row>
    <row r="1856" spans="1:1" x14ac:dyDescent="0.35">
      <c r="A1856"/>
    </row>
    <row r="1857" spans="1:1" x14ac:dyDescent="0.35">
      <c r="A1857"/>
    </row>
    <row r="1858" spans="1:1" x14ac:dyDescent="0.35">
      <c r="A1858"/>
    </row>
    <row r="1859" spans="1:1" x14ac:dyDescent="0.35">
      <c r="A1859"/>
    </row>
    <row r="1860" spans="1:1" x14ac:dyDescent="0.35">
      <c r="A1860"/>
    </row>
    <row r="1861" spans="1:1" x14ac:dyDescent="0.35">
      <c r="A1861"/>
    </row>
    <row r="1862" spans="1:1" x14ac:dyDescent="0.35">
      <c r="A1862"/>
    </row>
    <row r="1863" spans="1:1" x14ac:dyDescent="0.35">
      <c r="A1863"/>
    </row>
    <row r="1864" spans="1:1" x14ac:dyDescent="0.35">
      <c r="A1864"/>
    </row>
    <row r="1865" spans="1:1" x14ac:dyDescent="0.35">
      <c r="A1865"/>
    </row>
    <row r="1866" spans="1:1" x14ac:dyDescent="0.35">
      <c r="A1866"/>
    </row>
    <row r="1867" spans="1:1" x14ac:dyDescent="0.35">
      <c r="A1867"/>
    </row>
    <row r="1868" spans="1:1" x14ac:dyDescent="0.35">
      <c r="A1868"/>
    </row>
    <row r="1869" spans="1:1" x14ac:dyDescent="0.35">
      <c r="A1869"/>
    </row>
    <row r="1870" spans="1:1" x14ac:dyDescent="0.35">
      <c r="A1870"/>
    </row>
    <row r="1871" spans="1:1" x14ac:dyDescent="0.35">
      <c r="A1871"/>
    </row>
    <row r="1872" spans="1:1" x14ac:dyDescent="0.35">
      <c r="A1872"/>
    </row>
    <row r="1873" spans="1:1" x14ac:dyDescent="0.35">
      <c r="A1873"/>
    </row>
    <row r="1874" spans="1:1" x14ac:dyDescent="0.35">
      <c r="A1874"/>
    </row>
    <row r="1875" spans="1:1" x14ac:dyDescent="0.35">
      <c r="A1875"/>
    </row>
    <row r="1876" spans="1:1" x14ac:dyDescent="0.35">
      <c r="A1876"/>
    </row>
    <row r="1877" spans="1:1" x14ac:dyDescent="0.35">
      <c r="A1877"/>
    </row>
    <row r="1878" spans="1:1" x14ac:dyDescent="0.35">
      <c r="A1878"/>
    </row>
    <row r="1879" spans="1:1" x14ac:dyDescent="0.35">
      <c r="A1879"/>
    </row>
    <row r="1880" spans="1:1" x14ac:dyDescent="0.35">
      <c r="A1880"/>
    </row>
    <row r="1881" spans="1:1" x14ac:dyDescent="0.35">
      <c r="A1881"/>
    </row>
    <row r="1882" spans="1:1" x14ac:dyDescent="0.35">
      <c r="A1882"/>
    </row>
    <row r="1883" spans="1:1" x14ac:dyDescent="0.35">
      <c r="A1883"/>
    </row>
    <row r="1884" spans="1:1" x14ac:dyDescent="0.35">
      <c r="A1884"/>
    </row>
    <row r="1885" spans="1:1" x14ac:dyDescent="0.35">
      <c r="A1885"/>
    </row>
    <row r="1886" spans="1:1" x14ac:dyDescent="0.35">
      <c r="A1886"/>
    </row>
    <row r="1887" spans="1:1" x14ac:dyDescent="0.35">
      <c r="A1887"/>
    </row>
    <row r="1888" spans="1:1" x14ac:dyDescent="0.35">
      <c r="A1888"/>
    </row>
    <row r="1889" spans="1:1" x14ac:dyDescent="0.35">
      <c r="A1889"/>
    </row>
    <row r="1890" spans="1:1" x14ac:dyDescent="0.35">
      <c r="A1890"/>
    </row>
    <row r="1891" spans="1:1" x14ac:dyDescent="0.35">
      <c r="A1891"/>
    </row>
    <row r="1892" spans="1:1" x14ac:dyDescent="0.35">
      <c r="A1892"/>
    </row>
    <row r="1893" spans="1:1" x14ac:dyDescent="0.35">
      <c r="A1893"/>
    </row>
    <row r="1894" spans="1:1" x14ac:dyDescent="0.35">
      <c r="A1894"/>
    </row>
    <row r="1895" spans="1:1" x14ac:dyDescent="0.35">
      <c r="A1895"/>
    </row>
    <row r="1896" spans="1:1" x14ac:dyDescent="0.35">
      <c r="A1896"/>
    </row>
    <row r="1897" spans="1:1" x14ac:dyDescent="0.35">
      <c r="A1897"/>
    </row>
    <row r="1898" spans="1:1" x14ac:dyDescent="0.35">
      <c r="A1898"/>
    </row>
    <row r="1899" spans="1:1" x14ac:dyDescent="0.35">
      <c r="A1899"/>
    </row>
    <row r="1900" spans="1:1" x14ac:dyDescent="0.35">
      <c r="A1900"/>
    </row>
    <row r="1901" spans="1:1" x14ac:dyDescent="0.35">
      <c r="A1901"/>
    </row>
    <row r="1902" spans="1:1" x14ac:dyDescent="0.35">
      <c r="A1902"/>
    </row>
    <row r="1903" spans="1:1" x14ac:dyDescent="0.35">
      <c r="A1903"/>
    </row>
    <row r="1904" spans="1:1" x14ac:dyDescent="0.35">
      <c r="A1904"/>
    </row>
    <row r="1905" spans="1:1" x14ac:dyDescent="0.35">
      <c r="A1905"/>
    </row>
    <row r="1906" spans="1:1" x14ac:dyDescent="0.35">
      <c r="A1906"/>
    </row>
    <row r="1907" spans="1:1" x14ac:dyDescent="0.35">
      <c r="A1907"/>
    </row>
    <row r="1908" spans="1:1" x14ac:dyDescent="0.35">
      <c r="A1908"/>
    </row>
    <row r="1909" spans="1:1" x14ac:dyDescent="0.35">
      <c r="A1909"/>
    </row>
    <row r="1910" spans="1:1" x14ac:dyDescent="0.35">
      <c r="A1910"/>
    </row>
    <row r="1911" spans="1:1" x14ac:dyDescent="0.35">
      <c r="A1911"/>
    </row>
    <row r="1912" spans="1:1" x14ac:dyDescent="0.35">
      <c r="A1912"/>
    </row>
    <row r="1913" spans="1:1" x14ac:dyDescent="0.35">
      <c r="A1913"/>
    </row>
    <row r="1914" spans="1:1" x14ac:dyDescent="0.35">
      <c r="A1914"/>
    </row>
    <row r="1915" spans="1:1" x14ac:dyDescent="0.35">
      <c r="A1915"/>
    </row>
    <row r="1916" spans="1:1" x14ac:dyDescent="0.35">
      <c r="A1916"/>
    </row>
    <row r="1917" spans="1:1" x14ac:dyDescent="0.35">
      <c r="A1917"/>
    </row>
    <row r="1918" spans="1:1" x14ac:dyDescent="0.35">
      <c r="A1918"/>
    </row>
    <row r="1919" spans="1:1" x14ac:dyDescent="0.35">
      <c r="A1919"/>
    </row>
    <row r="1920" spans="1:1" x14ac:dyDescent="0.35">
      <c r="A1920"/>
    </row>
    <row r="1921" spans="1:1" x14ac:dyDescent="0.35">
      <c r="A1921"/>
    </row>
    <row r="1922" spans="1:1" x14ac:dyDescent="0.35">
      <c r="A1922"/>
    </row>
    <row r="1923" spans="1:1" x14ac:dyDescent="0.35">
      <c r="A1923"/>
    </row>
    <row r="1924" spans="1:1" x14ac:dyDescent="0.35">
      <c r="A1924"/>
    </row>
    <row r="1925" spans="1:1" x14ac:dyDescent="0.35">
      <c r="A1925"/>
    </row>
    <row r="1926" spans="1:1" x14ac:dyDescent="0.35">
      <c r="A1926"/>
    </row>
    <row r="1927" spans="1:1" x14ac:dyDescent="0.35">
      <c r="A1927"/>
    </row>
    <row r="1928" spans="1:1" x14ac:dyDescent="0.35">
      <c r="A1928"/>
    </row>
    <row r="1929" spans="1:1" x14ac:dyDescent="0.35">
      <c r="A1929"/>
    </row>
    <row r="1930" spans="1:1" x14ac:dyDescent="0.35">
      <c r="A1930"/>
    </row>
    <row r="1931" spans="1:1" x14ac:dyDescent="0.35">
      <c r="A1931"/>
    </row>
    <row r="1932" spans="1:1" x14ac:dyDescent="0.35">
      <c r="A1932"/>
    </row>
    <row r="1933" spans="1:1" x14ac:dyDescent="0.35">
      <c r="A1933"/>
    </row>
    <row r="1934" spans="1:1" x14ac:dyDescent="0.35">
      <c r="A1934"/>
    </row>
    <row r="1935" spans="1:1" x14ac:dyDescent="0.35">
      <c r="A1935"/>
    </row>
    <row r="1936" spans="1:1" x14ac:dyDescent="0.35">
      <c r="A1936"/>
    </row>
    <row r="1937" spans="1:1" x14ac:dyDescent="0.35">
      <c r="A1937"/>
    </row>
    <row r="1938" spans="1:1" x14ac:dyDescent="0.35">
      <c r="A1938"/>
    </row>
    <row r="1939" spans="1:1" x14ac:dyDescent="0.35">
      <c r="A1939"/>
    </row>
    <row r="1940" spans="1:1" x14ac:dyDescent="0.35">
      <c r="A1940"/>
    </row>
    <row r="1941" spans="1:1" x14ac:dyDescent="0.35">
      <c r="A1941"/>
    </row>
    <row r="1942" spans="1:1" x14ac:dyDescent="0.35">
      <c r="A1942"/>
    </row>
    <row r="1943" spans="1:1" x14ac:dyDescent="0.35">
      <c r="A1943"/>
    </row>
    <row r="1944" spans="1:1" x14ac:dyDescent="0.35">
      <c r="A1944"/>
    </row>
    <row r="1945" spans="1:1" x14ac:dyDescent="0.35">
      <c r="A1945"/>
    </row>
    <row r="1946" spans="1:1" x14ac:dyDescent="0.35">
      <c r="A1946"/>
    </row>
    <row r="1947" spans="1:1" x14ac:dyDescent="0.35">
      <c r="A1947"/>
    </row>
    <row r="1948" spans="1:1" x14ac:dyDescent="0.35">
      <c r="A1948"/>
    </row>
    <row r="1949" spans="1:1" x14ac:dyDescent="0.35">
      <c r="A1949"/>
    </row>
    <row r="1950" spans="1:1" x14ac:dyDescent="0.35">
      <c r="A1950"/>
    </row>
    <row r="1951" spans="1:1" x14ac:dyDescent="0.35">
      <c r="A1951"/>
    </row>
    <row r="1952" spans="1:1" x14ac:dyDescent="0.35">
      <c r="A1952"/>
    </row>
    <row r="1953" spans="1:1" x14ac:dyDescent="0.35">
      <c r="A1953"/>
    </row>
    <row r="1954" spans="1:1" x14ac:dyDescent="0.35">
      <c r="A1954"/>
    </row>
    <row r="1955" spans="1:1" x14ac:dyDescent="0.35">
      <c r="A1955"/>
    </row>
    <row r="1956" spans="1:1" x14ac:dyDescent="0.35">
      <c r="A1956"/>
    </row>
    <row r="1957" spans="1:1" x14ac:dyDescent="0.35">
      <c r="A1957"/>
    </row>
    <row r="1958" spans="1:1" x14ac:dyDescent="0.35">
      <c r="A1958"/>
    </row>
    <row r="1959" spans="1:1" x14ac:dyDescent="0.35">
      <c r="A1959"/>
    </row>
    <row r="1960" spans="1:1" x14ac:dyDescent="0.35">
      <c r="A1960"/>
    </row>
    <row r="1961" spans="1:1" x14ac:dyDescent="0.35">
      <c r="A1961"/>
    </row>
    <row r="1962" spans="1:1" x14ac:dyDescent="0.35">
      <c r="A1962"/>
    </row>
    <row r="1963" spans="1:1" x14ac:dyDescent="0.35">
      <c r="A1963"/>
    </row>
    <row r="1964" spans="1:1" x14ac:dyDescent="0.35">
      <c r="A1964"/>
    </row>
    <row r="1965" spans="1:1" x14ac:dyDescent="0.35">
      <c r="A1965"/>
    </row>
    <row r="1966" spans="1:1" x14ac:dyDescent="0.35">
      <c r="A1966"/>
    </row>
    <row r="1967" spans="1:1" x14ac:dyDescent="0.35">
      <c r="A1967"/>
    </row>
    <row r="1968" spans="1:1" x14ac:dyDescent="0.35">
      <c r="A1968"/>
    </row>
    <row r="1969" spans="1:1" x14ac:dyDescent="0.35">
      <c r="A1969"/>
    </row>
    <row r="1970" spans="1:1" x14ac:dyDescent="0.35">
      <c r="A1970"/>
    </row>
    <row r="1971" spans="1:1" x14ac:dyDescent="0.35">
      <c r="A1971"/>
    </row>
    <row r="1972" spans="1:1" x14ac:dyDescent="0.35">
      <c r="A1972"/>
    </row>
    <row r="1973" spans="1:1" x14ac:dyDescent="0.35">
      <c r="A1973"/>
    </row>
    <row r="1974" spans="1:1" x14ac:dyDescent="0.35">
      <c r="A1974"/>
    </row>
    <row r="1975" spans="1:1" x14ac:dyDescent="0.35">
      <c r="A1975"/>
    </row>
    <row r="1976" spans="1:1" x14ac:dyDescent="0.35">
      <c r="A1976"/>
    </row>
    <row r="1977" spans="1:1" x14ac:dyDescent="0.35">
      <c r="A1977"/>
    </row>
    <row r="1978" spans="1:1" x14ac:dyDescent="0.35">
      <c r="A1978"/>
    </row>
    <row r="1979" spans="1:1" x14ac:dyDescent="0.35">
      <c r="A1979"/>
    </row>
    <row r="1980" spans="1:1" x14ac:dyDescent="0.35">
      <c r="A1980"/>
    </row>
    <row r="1981" spans="1:1" x14ac:dyDescent="0.35">
      <c r="A1981"/>
    </row>
    <row r="1982" spans="1:1" x14ac:dyDescent="0.35">
      <c r="A1982"/>
    </row>
    <row r="1983" spans="1:1" x14ac:dyDescent="0.35">
      <c r="A1983"/>
    </row>
    <row r="1984" spans="1:1" x14ac:dyDescent="0.35">
      <c r="A1984"/>
    </row>
    <row r="1985" spans="1:1" x14ac:dyDescent="0.35">
      <c r="A1985"/>
    </row>
    <row r="1986" spans="1:1" x14ac:dyDescent="0.35">
      <c r="A1986"/>
    </row>
    <row r="1987" spans="1:1" x14ac:dyDescent="0.35">
      <c r="A1987"/>
    </row>
    <row r="1988" spans="1:1" x14ac:dyDescent="0.35">
      <c r="A1988"/>
    </row>
    <row r="1989" spans="1:1" x14ac:dyDescent="0.35">
      <c r="A1989"/>
    </row>
    <row r="1990" spans="1:1" x14ac:dyDescent="0.35">
      <c r="A1990"/>
    </row>
    <row r="1991" spans="1:1" x14ac:dyDescent="0.35">
      <c r="A1991"/>
    </row>
    <row r="1992" spans="1:1" x14ac:dyDescent="0.35">
      <c r="A1992"/>
    </row>
    <row r="1993" spans="1:1" x14ac:dyDescent="0.35">
      <c r="A1993"/>
    </row>
    <row r="1994" spans="1:1" x14ac:dyDescent="0.35">
      <c r="A1994"/>
    </row>
    <row r="1995" spans="1:1" x14ac:dyDescent="0.35">
      <c r="A1995"/>
    </row>
    <row r="1996" spans="1:1" x14ac:dyDescent="0.35">
      <c r="A1996"/>
    </row>
    <row r="1997" spans="1:1" x14ac:dyDescent="0.35">
      <c r="A1997"/>
    </row>
    <row r="1998" spans="1:1" x14ac:dyDescent="0.35">
      <c r="A1998"/>
    </row>
    <row r="1999" spans="1:1" x14ac:dyDescent="0.35">
      <c r="A1999"/>
    </row>
    <row r="2000" spans="1:1" x14ac:dyDescent="0.35">
      <c r="A2000"/>
    </row>
    <row r="2001" spans="1:1" x14ac:dyDescent="0.35">
      <c r="A2001"/>
    </row>
    <row r="2002" spans="1:1" x14ac:dyDescent="0.35">
      <c r="A2002"/>
    </row>
    <row r="2003" spans="1:1" x14ac:dyDescent="0.35">
      <c r="A2003"/>
    </row>
    <row r="2004" spans="1:1" x14ac:dyDescent="0.35">
      <c r="A2004"/>
    </row>
    <row r="2005" spans="1:1" x14ac:dyDescent="0.35">
      <c r="A2005"/>
    </row>
    <row r="2006" spans="1:1" x14ac:dyDescent="0.35">
      <c r="A2006"/>
    </row>
    <row r="2007" spans="1:1" x14ac:dyDescent="0.35">
      <c r="A2007"/>
    </row>
    <row r="2008" spans="1:1" x14ac:dyDescent="0.35">
      <c r="A2008"/>
    </row>
    <row r="2009" spans="1:1" x14ac:dyDescent="0.35">
      <c r="A2009"/>
    </row>
    <row r="2010" spans="1:1" x14ac:dyDescent="0.35">
      <c r="A2010"/>
    </row>
    <row r="2011" spans="1:1" x14ac:dyDescent="0.35">
      <c r="A2011"/>
    </row>
    <row r="2012" spans="1:1" x14ac:dyDescent="0.35">
      <c r="A2012"/>
    </row>
    <row r="2013" spans="1:1" x14ac:dyDescent="0.35">
      <c r="A2013"/>
    </row>
    <row r="2014" spans="1:1" x14ac:dyDescent="0.35">
      <c r="A2014"/>
    </row>
    <row r="2015" spans="1:1" x14ac:dyDescent="0.35">
      <c r="A2015"/>
    </row>
    <row r="2016" spans="1:1" x14ac:dyDescent="0.35">
      <c r="A2016"/>
    </row>
    <row r="2017" spans="1:1" x14ac:dyDescent="0.35">
      <c r="A2017"/>
    </row>
    <row r="2018" spans="1:1" x14ac:dyDescent="0.35">
      <c r="A2018"/>
    </row>
    <row r="2019" spans="1:1" x14ac:dyDescent="0.35">
      <c r="A2019"/>
    </row>
    <row r="2020" spans="1:1" x14ac:dyDescent="0.35">
      <c r="A2020"/>
    </row>
    <row r="2021" spans="1:1" x14ac:dyDescent="0.35">
      <c r="A2021"/>
    </row>
    <row r="2022" spans="1:1" x14ac:dyDescent="0.35">
      <c r="A2022"/>
    </row>
    <row r="2023" spans="1:1" x14ac:dyDescent="0.35">
      <c r="A2023"/>
    </row>
    <row r="2024" spans="1:1" x14ac:dyDescent="0.35">
      <c r="A2024"/>
    </row>
    <row r="2025" spans="1:1" x14ac:dyDescent="0.35">
      <c r="A2025"/>
    </row>
    <row r="2026" spans="1:1" x14ac:dyDescent="0.35">
      <c r="A2026"/>
    </row>
    <row r="2027" spans="1:1" x14ac:dyDescent="0.35">
      <c r="A2027"/>
    </row>
    <row r="2028" spans="1:1" x14ac:dyDescent="0.35">
      <c r="A2028"/>
    </row>
    <row r="2029" spans="1:1" x14ac:dyDescent="0.35">
      <c r="A2029"/>
    </row>
    <row r="2030" spans="1:1" x14ac:dyDescent="0.35">
      <c r="A2030"/>
    </row>
    <row r="2031" spans="1:1" x14ac:dyDescent="0.35">
      <c r="A2031"/>
    </row>
    <row r="2032" spans="1:1" x14ac:dyDescent="0.35">
      <c r="A2032"/>
    </row>
    <row r="2033" spans="1:1" x14ac:dyDescent="0.35">
      <c r="A2033"/>
    </row>
    <row r="2034" spans="1:1" x14ac:dyDescent="0.35">
      <c r="A2034"/>
    </row>
    <row r="2035" spans="1:1" x14ac:dyDescent="0.35">
      <c r="A2035"/>
    </row>
    <row r="2036" spans="1:1" x14ac:dyDescent="0.35">
      <c r="A2036"/>
    </row>
    <row r="2037" spans="1:1" x14ac:dyDescent="0.35">
      <c r="A2037"/>
    </row>
    <row r="2038" spans="1:1" x14ac:dyDescent="0.35">
      <c r="A2038"/>
    </row>
    <row r="2039" spans="1:1" x14ac:dyDescent="0.35">
      <c r="A2039"/>
    </row>
    <row r="2040" spans="1:1" x14ac:dyDescent="0.35">
      <c r="A2040"/>
    </row>
    <row r="2041" spans="1:1" x14ac:dyDescent="0.35">
      <c r="A2041"/>
    </row>
    <row r="2042" spans="1:1" x14ac:dyDescent="0.35">
      <c r="A2042"/>
    </row>
    <row r="2043" spans="1:1" x14ac:dyDescent="0.35">
      <c r="A2043"/>
    </row>
    <row r="2044" spans="1:1" x14ac:dyDescent="0.35">
      <c r="A2044"/>
    </row>
    <row r="2045" spans="1:1" x14ac:dyDescent="0.35">
      <c r="A2045"/>
    </row>
    <row r="2046" spans="1:1" x14ac:dyDescent="0.35">
      <c r="A2046"/>
    </row>
    <row r="2047" spans="1:1" x14ac:dyDescent="0.35">
      <c r="A2047"/>
    </row>
    <row r="2048" spans="1:1" x14ac:dyDescent="0.35">
      <c r="A2048"/>
    </row>
    <row r="2049" spans="1:1" x14ac:dyDescent="0.35">
      <c r="A2049"/>
    </row>
    <row r="2050" spans="1:1" x14ac:dyDescent="0.35">
      <c r="A2050"/>
    </row>
    <row r="2051" spans="1:1" x14ac:dyDescent="0.35">
      <c r="A2051"/>
    </row>
    <row r="2052" spans="1:1" x14ac:dyDescent="0.35">
      <c r="A2052"/>
    </row>
    <row r="2053" spans="1:1" x14ac:dyDescent="0.35">
      <c r="A2053"/>
    </row>
    <row r="2054" spans="1:1" x14ac:dyDescent="0.35">
      <c r="A2054"/>
    </row>
    <row r="2055" spans="1:1" x14ac:dyDescent="0.35">
      <c r="A2055"/>
    </row>
    <row r="2056" spans="1:1" x14ac:dyDescent="0.35">
      <c r="A2056"/>
    </row>
    <row r="2057" spans="1:1" x14ac:dyDescent="0.35">
      <c r="A2057"/>
    </row>
    <row r="2058" spans="1:1" x14ac:dyDescent="0.35">
      <c r="A2058"/>
    </row>
    <row r="2059" spans="1:1" x14ac:dyDescent="0.35">
      <c r="A2059"/>
    </row>
    <row r="2060" spans="1:1" x14ac:dyDescent="0.35">
      <c r="A2060"/>
    </row>
    <row r="2061" spans="1:1" x14ac:dyDescent="0.35">
      <c r="A2061"/>
    </row>
    <row r="2062" spans="1:1" x14ac:dyDescent="0.35">
      <c r="A2062"/>
    </row>
    <row r="2063" spans="1:1" x14ac:dyDescent="0.35">
      <c r="A2063"/>
    </row>
    <row r="2064" spans="1:1" x14ac:dyDescent="0.35">
      <c r="A2064"/>
    </row>
    <row r="2065" spans="1:1" x14ac:dyDescent="0.35">
      <c r="A2065"/>
    </row>
    <row r="2066" spans="1:1" x14ac:dyDescent="0.35">
      <c r="A2066"/>
    </row>
    <row r="2067" spans="1:1" x14ac:dyDescent="0.35">
      <c r="A2067"/>
    </row>
    <row r="2068" spans="1:1" x14ac:dyDescent="0.35">
      <c r="A2068"/>
    </row>
    <row r="2069" spans="1:1" x14ac:dyDescent="0.35">
      <c r="A2069"/>
    </row>
    <row r="2070" spans="1:1" x14ac:dyDescent="0.35">
      <c r="A2070"/>
    </row>
    <row r="2071" spans="1:1" x14ac:dyDescent="0.35">
      <c r="A2071"/>
    </row>
    <row r="2072" spans="1:1" x14ac:dyDescent="0.35">
      <c r="A2072"/>
    </row>
    <row r="2073" spans="1:1" x14ac:dyDescent="0.35">
      <c r="A2073"/>
    </row>
    <row r="2074" spans="1:1" x14ac:dyDescent="0.35">
      <c r="A2074"/>
    </row>
    <row r="2075" spans="1:1" x14ac:dyDescent="0.35">
      <c r="A2075"/>
    </row>
    <row r="2076" spans="1:1" x14ac:dyDescent="0.35">
      <c r="A2076"/>
    </row>
    <row r="2077" spans="1:1" x14ac:dyDescent="0.35">
      <c r="A2077"/>
    </row>
    <row r="2078" spans="1:1" x14ac:dyDescent="0.35">
      <c r="A2078"/>
    </row>
    <row r="2079" spans="1:1" x14ac:dyDescent="0.35">
      <c r="A2079"/>
    </row>
    <row r="2080" spans="1:1" x14ac:dyDescent="0.35">
      <c r="A2080"/>
    </row>
    <row r="2081" spans="1:1" x14ac:dyDescent="0.35">
      <c r="A2081"/>
    </row>
    <row r="2082" spans="1:1" x14ac:dyDescent="0.35">
      <c r="A2082"/>
    </row>
    <row r="2083" spans="1:1" x14ac:dyDescent="0.35">
      <c r="A2083"/>
    </row>
    <row r="2084" spans="1:1" x14ac:dyDescent="0.35">
      <c r="A2084"/>
    </row>
    <row r="2085" spans="1:1" x14ac:dyDescent="0.35">
      <c r="A2085"/>
    </row>
    <row r="2086" spans="1:1" x14ac:dyDescent="0.35">
      <c r="A2086"/>
    </row>
    <row r="2087" spans="1:1" x14ac:dyDescent="0.35">
      <c r="A2087"/>
    </row>
    <row r="2088" spans="1:1" x14ac:dyDescent="0.35">
      <c r="A2088"/>
    </row>
    <row r="2089" spans="1:1" x14ac:dyDescent="0.35">
      <c r="A2089"/>
    </row>
    <row r="2090" spans="1:1" x14ac:dyDescent="0.35">
      <c r="A2090"/>
    </row>
    <row r="2091" spans="1:1" x14ac:dyDescent="0.35">
      <c r="A2091"/>
    </row>
    <row r="2092" spans="1:1" x14ac:dyDescent="0.35">
      <c r="A2092"/>
    </row>
    <row r="2093" spans="1:1" x14ac:dyDescent="0.35">
      <c r="A2093"/>
    </row>
    <row r="2094" spans="1:1" x14ac:dyDescent="0.35">
      <c r="A2094"/>
    </row>
    <row r="2095" spans="1:1" x14ac:dyDescent="0.35">
      <c r="A2095"/>
    </row>
    <row r="2096" spans="1:1" x14ac:dyDescent="0.35">
      <c r="A2096"/>
    </row>
    <row r="2097" spans="1:1" x14ac:dyDescent="0.35">
      <c r="A2097"/>
    </row>
    <row r="2098" spans="1:1" x14ac:dyDescent="0.35">
      <c r="A2098"/>
    </row>
    <row r="2099" spans="1:1" x14ac:dyDescent="0.35">
      <c r="A2099"/>
    </row>
    <row r="2100" spans="1:1" x14ac:dyDescent="0.35">
      <c r="A2100"/>
    </row>
    <row r="2101" spans="1:1" x14ac:dyDescent="0.35">
      <c r="A2101"/>
    </row>
    <row r="2102" spans="1:1" x14ac:dyDescent="0.35">
      <c r="A2102"/>
    </row>
    <row r="2103" spans="1:1" x14ac:dyDescent="0.35">
      <c r="A2103"/>
    </row>
    <row r="2104" spans="1:1" x14ac:dyDescent="0.35">
      <c r="A2104"/>
    </row>
    <row r="2105" spans="1:1" x14ac:dyDescent="0.35">
      <c r="A2105"/>
    </row>
    <row r="2106" spans="1:1" x14ac:dyDescent="0.35">
      <c r="A2106"/>
    </row>
    <row r="2107" spans="1:1" x14ac:dyDescent="0.35">
      <c r="A2107"/>
    </row>
    <row r="2108" spans="1:1" x14ac:dyDescent="0.35">
      <c r="A2108"/>
    </row>
    <row r="2109" spans="1:1" x14ac:dyDescent="0.35">
      <c r="A2109"/>
    </row>
    <row r="2110" spans="1:1" x14ac:dyDescent="0.35">
      <c r="A2110"/>
    </row>
    <row r="2111" spans="1:1" x14ac:dyDescent="0.35">
      <c r="A2111"/>
    </row>
    <row r="2112" spans="1:1" x14ac:dyDescent="0.35">
      <c r="A2112"/>
    </row>
    <row r="2113" spans="1:1" x14ac:dyDescent="0.35">
      <c r="A2113"/>
    </row>
    <row r="2114" spans="1:1" x14ac:dyDescent="0.35">
      <c r="A2114"/>
    </row>
    <row r="2115" spans="1:1" x14ac:dyDescent="0.35">
      <c r="A2115"/>
    </row>
    <row r="2116" spans="1:1" x14ac:dyDescent="0.35">
      <c r="A2116"/>
    </row>
    <row r="2117" spans="1:1" x14ac:dyDescent="0.35">
      <c r="A2117"/>
    </row>
    <row r="2118" spans="1:1" x14ac:dyDescent="0.35">
      <c r="A2118"/>
    </row>
    <row r="2119" spans="1:1" x14ac:dyDescent="0.35">
      <c r="A2119"/>
    </row>
    <row r="2120" spans="1:1" x14ac:dyDescent="0.35">
      <c r="A2120"/>
    </row>
    <row r="2121" spans="1:1" x14ac:dyDescent="0.35">
      <c r="A2121"/>
    </row>
    <row r="2122" spans="1:1" x14ac:dyDescent="0.35">
      <c r="A2122"/>
    </row>
    <row r="2123" spans="1:1" x14ac:dyDescent="0.35">
      <c r="A2123"/>
    </row>
    <row r="2124" spans="1:1" x14ac:dyDescent="0.35">
      <c r="A2124"/>
    </row>
    <row r="2125" spans="1:1" x14ac:dyDescent="0.35">
      <c r="A2125"/>
    </row>
    <row r="2126" spans="1:1" x14ac:dyDescent="0.35">
      <c r="A2126"/>
    </row>
    <row r="2127" spans="1:1" x14ac:dyDescent="0.35">
      <c r="A2127"/>
    </row>
    <row r="2128" spans="1:1" x14ac:dyDescent="0.35">
      <c r="A2128"/>
    </row>
    <row r="2129" spans="1:1" x14ac:dyDescent="0.35">
      <c r="A2129"/>
    </row>
    <row r="2130" spans="1:1" x14ac:dyDescent="0.35">
      <c r="A2130"/>
    </row>
    <row r="2131" spans="1:1" x14ac:dyDescent="0.35">
      <c r="A2131"/>
    </row>
    <row r="2132" spans="1:1" x14ac:dyDescent="0.35">
      <c r="A2132"/>
    </row>
    <row r="2133" spans="1:1" x14ac:dyDescent="0.35">
      <c r="A2133"/>
    </row>
    <row r="2134" spans="1:1" x14ac:dyDescent="0.35">
      <c r="A2134"/>
    </row>
    <row r="2135" spans="1:1" x14ac:dyDescent="0.35">
      <c r="A2135"/>
    </row>
    <row r="2136" spans="1:1" x14ac:dyDescent="0.35">
      <c r="A2136"/>
    </row>
    <row r="2137" spans="1:1" x14ac:dyDescent="0.35">
      <c r="A2137"/>
    </row>
    <row r="2138" spans="1:1" x14ac:dyDescent="0.35">
      <c r="A2138"/>
    </row>
    <row r="2139" spans="1:1" x14ac:dyDescent="0.35">
      <c r="A2139"/>
    </row>
    <row r="2140" spans="1:1" x14ac:dyDescent="0.35">
      <c r="A2140"/>
    </row>
    <row r="2141" spans="1:1" x14ac:dyDescent="0.35">
      <c r="A2141"/>
    </row>
    <row r="2142" spans="1:1" x14ac:dyDescent="0.35">
      <c r="A2142"/>
    </row>
    <row r="2143" spans="1:1" x14ac:dyDescent="0.35">
      <c r="A2143"/>
    </row>
    <row r="2144" spans="1:1" x14ac:dyDescent="0.35">
      <c r="A2144"/>
    </row>
    <row r="2145" spans="1:1" x14ac:dyDescent="0.35">
      <c r="A2145"/>
    </row>
    <row r="2146" spans="1:1" x14ac:dyDescent="0.35">
      <c r="A2146"/>
    </row>
    <row r="2147" spans="1:1" x14ac:dyDescent="0.35">
      <c r="A2147"/>
    </row>
    <row r="2148" spans="1:1" x14ac:dyDescent="0.35">
      <c r="A2148"/>
    </row>
    <row r="2149" spans="1:1" x14ac:dyDescent="0.35">
      <c r="A2149"/>
    </row>
    <row r="2150" spans="1:1" x14ac:dyDescent="0.35">
      <c r="A2150"/>
    </row>
    <row r="2151" spans="1:1" x14ac:dyDescent="0.35">
      <c r="A2151"/>
    </row>
    <row r="2152" spans="1:1" x14ac:dyDescent="0.35">
      <c r="A2152"/>
    </row>
    <row r="2153" spans="1:1" x14ac:dyDescent="0.35">
      <c r="A2153"/>
    </row>
    <row r="2154" spans="1:1" x14ac:dyDescent="0.35">
      <c r="A2154"/>
    </row>
    <row r="2155" spans="1:1" x14ac:dyDescent="0.35">
      <c r="A2155"/>
    </row>
    <row r="2156" spans="1:1" x14ac:dyDescent="0.35">
      <c r="A2156"/>
    </row>
    <row r="2157" spans="1:1" x14ac:dyDescent="0.35">
      <c r="A2157"/>
    </row>
    <row r="2158" spans="1:1" x14ac:dyDescent="0.35">
      <c r="A2158"/>
    </row>
    <row r="2159" spans="1:1" x14ac:dyDescent="0.35">
      <c r="A2159"/>
    </row>
    <row r="2160" spans="1:1" x14ac:dyDescent="0.35">
      <c r="A2160"/>
    </row>
    <row r="2161" spans="1:1" x14ac:dyDescent="0.35">
      <c r="A2161"/>
    </row>
    <row r="2162" spans="1:1" x14ac:dyDescent="0.35">
      <c r="A2162"/>
    </row>
    <row r="2163" spans="1:1" x14ac:dyDescent="0.35">
      <c r="A2163"/>
    </row>
    <row r="2164" spans="1:1" x14ac:dyDescent="0.35">
      <c r="A2164"/>
    </row>
    <row r="2165" spans="1:1" x14ac:dyDescent="0.35">
      <c r="A2165"/>
    </row>
    <row r="2166" spans="1:1" x14ac:dyDescent="0.35">
      <c r="A2166"/>
    </row>
    <row r="2167" spans="1:1" x14ac:dyDescent="0.35">
      <c r="A2167"/>
    </row>
    <row r="2168" spans="1:1" x14ac:dyDescent="0.35">
      <c r="A2168"/>
    </row>
    <row r="2169" spans="1:1" x14ac:dyDescent="0.35">
      <c r="A2169"/>
    </row>
    <row r="2170" spans="1:1" x14ac:dyDescent="0.35">
      <c r="A2170"/>
    </row>
    <row r="2171" spans="1:1" x14ac:dyDescent="0.35">
      <c r="A2171"/>
    </row>
    <row r="2172" spans="1:1" x14ac:dyDescent="0.35">
      <c r="A2172"/>
    </row>
    <row r="2173" spans="1:1" x14ac:dyDescent="0.35">
      <c r="A2173"/>
    </row>
    <row r="2174" spans="1:1" x14ac:dyDescent="0.35">
      <c r="A2174"/>
    </row>
    <row r="2175" spans="1:1" x14ac:dyDescent="0.35">
      <c r="A2175"/>
    </row>
    <row r="2176" spans="1:1" x14ac:dyDescent="0.35">
      <c r="A2176"/>
    </row>
    <row r="2177" spans="1:1" x14ac:dyDescent="0.35">
      <c r="A2177"/>
    </row>
    <row r="2178" spans="1:1" x14ac:dyDescent="0.35">
      <c r="A2178"/>
    </row>
    <row r="2179" spans="1:1" x14ac:dyDescent="0.35">
      <c r="A2179"/>
    </row>
    <row r="2180" spans="1:1" x14ac:dyDescent="0.35">
      <c r="A2180"/>
    </row>
    <row r="2181" spans="1:1" x14ac:dyDescent="0.35">
      <c r="A2181"/>
    </row>
    <row r="2182" spans="1:1" x14ac:dyDescent="0.35">
      <c r="A2182"/>
    </row>
    <row r="2183" spans="1:1" x14ac:dyDescent="0.35">
      <c r="A2183"/>
    </row>
    <row r="2184" spans="1:1" x14ac:dyDescent="0.35">
      <c r="A2184"/>
    </row>
    <row r="2185" spans="1:1" x14ac:dyDescent="0.35">
      <c r="A2185"/>
    </row>
    <row r="2186" spans="1:1" x14ac:dyDescent="0.35">
      <c r="A2186"/>
    </row>
    <row r="2187" spans="1:1" x14ac:dyDescent="0.35">
      <c r="A2187"/>
    </row>
    <row r="2188" spans="1:1" x14ac:dyDescent="0.35">
      <c r="A2188"/>
    </row>
    <row r="2189" spans="1:1" x14ac:dyDescent="0.35">
      <c r="A2189"/>
    </row>
    <row r="2190" spans="1:1" x14ac:dyDescent="0.35">
      <c r="A2190"/>
    </row>
    <row r="2191" spans="1:1" x14ac:dyDescent="0.35">
      <c r="A2191"/>
    </row>
    <row r="2192" spans="1:1" x14ac:dyDescent="0.35">
      <c r="A2192"/>
    </row>
    <row r="2193" spans="1:1" x14ac:dyDescent="0.35">
      <c r="A2193"/>
    </row>
    <row r="2194" spans="1:1" x14ac:dyDescent="0.35">
      <c r="A2194"/>
    </row>
    <row r="2195" spans="1:1" x14ac:dyDescent="0.35">
      <c r="A2195"/>
    </row>
    <row r="2196" spans="1:1" x14ac:dyDescent="0.35">
      <c r="A2196"/>
    </row>
    <row r="2197" spans="1:1" x14ac:dyDescent="0.35">
      <c r="A2197"/>
    </row>
    <row r="2198" spans="1:1" x14ac:dyDescent="0.35">
      <c r="A2198"/>
    </row>
    <row r="2199" spans="1:1" x14ac:dyDescent="0.35">
      <c r="A2199"/>
    </row>
    <row r="2200" spans="1:1" x14ac:dyDescent="0.35">
      <c r="A2200"/>
    </row>
    <row r="2201" spans="1:1" x14ac:dyDescent="0.35">
      <c r="A2201"/>
    </row>
    <row r="2202" spans="1:1" x14ac:dyDescent="0.35">
      <c r="A2202"/>
    </row>
    <row r="2203" spans="1:1" x14ac:dyDescent="0.35">
      <c r="A2203"/>
    </row>
    <row r="2204" spans="1:1" x14ac:dyDescent="0.35">
      <c r="A2204"/>
    </row>
    <row r="2205" spans="1:1" x14ac:dyDescent="0.35">
      <c r="A2205"/>
    </row>
    <row r="2206" spans="1:1" x14ac:dyDescent="0.35">
      <c r="A2206"/>
    </row>
    <row r="2207" spans="1:1" x14ac:dyDescent="0.35">
      <c r="A2207"/>
    </row>
    <row r="2208" spans="1:1" x14ac:dyDescent="0.35">
      <c r="A2208"/>
    </row>
    <row r="2209" spans="1:1" x14ac:dyDescent="0.35">
      <c r="A2209"/>
    </row>
    <row r="2210" spans="1:1" x14ac:dyDescent="0.35">
      <c r="A2210"/>
    </row>
    <row r="2211" spans="1:1" x14ac:dyDescent="0.35">
      <c r="A2211"/>
    </row>
    <row r="2212" spans="1:1" x14ac:dyDescent="0.35">
      <c r="A2212"/>
    </row>
    <row r="2213" spans="1:1" x14ac:dyDescent="0.35">
      <c r="A2213"/>
    </row>
    <row r="2214" spans="1:1" x14ac:dyDescent="0.35">
      <c r="A2214"/>
    </row>
    <row r="2215" spans="1:1" x14ac:dyDescent="0.35">
      <c r="A2215"/>
    </row>
    <row r="2216" spans="1:1" x14ac:dyDescent="0.35">
      <c r="A2216"/>
    </row>
    <row r="2217" spans="1:1" x14ac:dyDescent="0.35">
      <c r="A2217"/>
    </row>
    <row r="2218" spans="1:1" x14ac:dyDescent="0.35">
      <c r="A2218"/>
    </row>
    <row r="2219" spans="1:1" x14ac:dyDescent="0.35">
      <c r="A2219"/>
    </row>
    <row r="2220" spans="1:1" x14ac:dyDescent="0.35">
      <c r="A2220"/>
    </row>
    <row r="2221" spans="1:1" x14ac:dyDescent="0.35">
      <c r="A2221"/>
    </row>
    <row r="2222" spans="1:1" x14ac:dyDescent="0.35">
      <c r="A2222"/>
    </row>
    <row r="2223" spans="1:1" x14ac:dyDescent="0.35">
      <c r="A2223"/>
    </row>
    <row r="2224" spans="1:1" x14ac:dyDescent="0.35">
      <c r="A2224"/>
    </row>
    <row r="2225" spans="1:1" x14ac:dyDescent="0.35">
      <c r="A2225"/>
    </row>
    <row r="2226" spans="1:1" x14ac:dyDescent="0.35">
      <c r="A2226"/>
    </row>
    <row r="2227" spans="1:1" x14ac:dyDescent="0.35">
      <c r="A2227"/>
    </row>
    <row r="2228" spans="1:1" x14ac:dyDescent="0.35">
      <c r="A2228"/>
    </row>
    <row r="2229" spans="1:1" x14ac:dyDescent="0.35">
      <c r="A2229"/>
    </row>
    <row r="2230" spans="1:1" x14ac:dyDescent="0.35">
      <c r="A2230"/>
    </row>
    <row r="2231" spans="1:1" x14ac:dyDescent="0.35">
      <c r="A2231"/>
    </row>
    <row r="2232" spans="1:1" x14ac:dyDescent="0.35">
      <c r="A2232"/>
    </row>
    <row r="2233" spans="1:1" x14ac:dyDescent="0.35">
      <c r="A2233"/>
    </row>
    <row r="2234" spans="1:1" x14ac:dyDescent="0.35">
      <c r="A2234"/>
    </row>
    <row r="2235" spans="1:1" x14ac:dyDescent="0.35">
      <c r="A2235"/>
    </row>
    <row r="2236" spans="1:1" x14ac:dyDescent="0.35">
      <c r="A2236"/>
    </row>
    <row r="2237" spans="1:1" x14ac:dyDescent="0.35">
      <c r="A2237"/>
    </row>
    <row r="2238" spans="1:1" x14ac:dyDescent="0.35">
      <c r="A2238"/>
    </row>
    <row r="2239" spans="1:1" x14ac:dyDescent="0.35">
      <c r="A2239"/>
    </row>
    <row r="2240" spans="1:1" x14ac:dyDescent="0.35">
      <c r="A2240"/>
    </row>
    <row r="2241" spans="1:1" x14ac:dyDescent="0.35">
      <c r="A2241"/>
    </row>
    <row r="2242" spans="1:1" x14ac:dyDescent="0.35">
      <c r="A2242"/>
    </row>
    <row r="2243" spans="1:1" x14ac:dyDescent="0.35">
      <c r="A2243"/>
    </row>
    <row r="2244" spans="1:1" x14ac:dyDescent="0.35">
      <c r="A2244"/>
    </row>
    <row r="2245" spans="1:1" x14ac:dyDescent="0.35">
      <c r="A2245"/>
    </row>
    <row r="2246" spans="1:1" x14ac:dyDescent="0.35">
      <c r="A2246"/>
    </row>
    <row r="2247" spans="1:1" x14ac:dyDescent="0.35">
      <c r="A2247"/>
    </row>
    <row r="2248" spans="1:1" x14ac:dyDescent="0.35">
      <c r="A2248"/>
    </row>
    <row r="2249" spans="1:1" x14ac:dyDescent="0.35">
      <c r="A2249"/>
    </row>
    <row r="2250" spans="1:1" x14ac:dyDescent="0.35">
      <c r="A2250"/>
    </row>
    <row r="2251" spans="1:1" x14ac:dyDescent="0.35">
      <c r="A2251"/>
    </row>
    <row r="2252" spans="1:1" x14ac:dyDescent="0.35">
      <c r="A2252"/>
    </row>
    <row r="2253" spans="1:1" x14ac:dyDescent="0.35">
      <c r="A2253"/>
    </row>
    <row r="2254" spans="1:1" x14ac:dyDescent="0.35">
      <c r="A2254"/>
    </row>
    <row r="2255" spans="1:1" x14ac:dyDescent="0.35">
      <c r="A2255"/>
    </row>
    <row r="2256" spans="1:1" x14ac:dyDescent="0.35">
      <c r="A2256"/>
    </row>
    <row r="2257" spans="1:1" x14ac:dyDescent="0.35">
      <c r="A2257"/>
    </row>
    <row r="2258" spans="1:1" x14ac:dyDescent="0.35">
      <c r="A2258"/>
    </row>
    <row r="2259" spans="1:1" x14ac:dyDescent="0.35">
      <c r="A2259"/>
    </row>
    <row r="2260" spans="1:1" x14ac:dyDescent="0.35">
      <c r="A2260"/>
    </row>
    <row r="2261" spans="1:1" x14ac:dyDescent="0.35">
      <c r="A2261"/>
    </row>
    <row r="2262" spans="1:1" x14ac:dyDescent="0.35">
      <c r="A2262"/>
    </row>
    <row r="2263" spans="1:1" x14ac:dyDescent="0.35">
      <c r="A2263"/>
    </row>
    <row r="2264" spans="1:1" x14ac:dyDescent="0.35">
      <c r="A2264"/>
    </row>
    <row r="2265" spans="1:1" x14ac:dyDescent="0.35">
      <c r="A2265"/>
    </row>
    <row r="2266" spans="1:1" x14ac:dyDescent="0.35">
      <c r="A2266"/>
    </row>
    <row r="2267" spans="1:1" x14ac:dyDescent="0.35">
      <c r="A2267"/>
    </row>
    <row r="2268" spans="1:1" x14ac:dyDescent="0.35">
      <c r="A2268"/>
    </row>
    <row r="2269" spans="1:1" x14ac:dyDescent="0.35">
      <c r="A2269"/>
    </row>
    <row r="2270" spans="1:1" x14ac:dyDescent="0.35">
      <c r="A2270"/>
    </row>
    <row r="2271" spans="1:1" x14ac:dyDescent="0.35">
      <c r="A2271"/>
    </row>
    <row r="2272" spans="1:1" x14ac:dyDescent="0.35">
      <c r="A2272"/>
    </row>
    <row r="2273" spans="1:1" x14ac:dyDescent="0.35">
      <c r="A2273"/>
    </row>
    <row r="2274" spans="1:1" x14ac:dyDescent="0.35">
      <c r="A2274"/>
    </row>
    <row r="2275" spans="1:1" x14ac:dyDescent="0.35">
      <c r="A2275"/>
    </row>
    <row r="2276" spans="1:1" x14ac:dyDescent="0.35">
      <c r="A2276"/>
    </row>
    <row r="2277" spans="1:1" x14ac:dyDescent="0.35">
      <c r="A2277"/>
    </row>
    <row r="2278" spans="1:1" x14ac:dyDescent="0.35">
      <c r="A2278"/>
    </row>
    <row r="2279" spans="1:1" x14ac:dyDescent="0.35">
      <c r="A2279"/>
    </row>
    <row r="2280" spans="1:1" x14ac:dyDescent="0.35">
      <c r="A2280"/>
    </row>
    <row r="2281" spans="1:1" x14ac:dyDescent="0.35">
      <c r="A2281"/>
    </row>
    <row r="2282" spans="1:1" x14ac:dyDescent="0.35">
      <c r="A2282"/>
    </row>
    <row r="2283" spans="1:1" x14ac:dyDescent="0.35">
      <c r="A2283"/>
    </row>
    <row r="2284" spans="1:1" x14ac:dyDescent="0.35">
      <c r="A2284"/>
    </row>
    <row r="2285" spans="1:1" x14ac:dyDescent="0.35">
      <c r="A2285"/>
    </row>
    <row r="2286" spans="1:1" x14ac:dyDescent="0.35">
      <c r="A2286"/>
    </row>
    <row r="2287" spans="1:1" x14ac:dyDescent="0.35">
      <c r="A2287"/>
    </row>
    <row r="2288" spans="1:1" x14ac:dyDescent="0.35">
      <c r="A2288"/>
    </row>
    <row r="2289" spans="1:1" x14ac:dyDescent="0.35">
      <c r="A2289"/>
    </row>
    <row r="2290" spans="1:1" x14ac:dyDescent="0.35">
      <c r="A2290"/>
    </row>
    <row r="2291" spans="1:1" x14ac:dyDescent="0.35">
      <c r="A2291"/>
    </row>
    <row r="2292" spans="1:1" x14ac:dyDescent="0.35">
      <c r="A2292"/>
    </row>
    <row r="2293" spans="1:1" x14ac:dyDescent="0.35">
      <c r="A2293"/>
    </row>
    <row r="2294" spans="1:1" x14ac:dyDescent="0.35">
      <c r="A2294"/>
    </row>
    <row r="2295" spans="1:1" x14ac:dyDescent="0.35">
      <c r="A2295"/>
    </row>
    <row r="2296" spans="1:1" x14ac:dyDescent="0.35">
      <c r="A2296"/>
    </row>
    <row r="2297" spans="1:1" x14ac:dyDescent="0.35">
      <c r="A2297"/>
    </row>
    <row r="2298" spans="1:1" x14ac:dyDescent="0.35">
      <c r="A2298"/>
    </row>
    <row r="2299" spans="1:1" x14ac:dyDescent="0.35">
      <c r="A2299"/>
    </row>
    <row r="2300" spans="1:1" x14ac:dyDescent="0.35">
      <c r="A2300"/>
    </row>
    <row r="2301" spans="1:1" x14ac:dyDescent="0.35">
      <c r="A2301"/>
    </row>
    <row r="2302" spans="1:1" x14ac:dyDescent="0.35">
      <c r="A2302"/>
    </row>
    <row r="2303" spans="1:1" x14ac:dyDescent="0.35">
      <c r="A2303"/>
    </row>
    <row r="2304" spans="1:1" x14ac:dyDescent="0.35">
      <c r="A2304"/>
    </row>
    <row r="2305" spans="1:1" x14ac:dyDescent="0.35">
      <c r="A2305"/>
    </row>
    <row r="2306" spans="1:1" x14ac:dyDescent="0.35">
      <c r="A2306"/>
    </row>
    <row r="2307" spans="1:1" x14ac:dyDescent="0.35">
      <c r="A2307"/>
    </row>
    <row r="2308" spans="1:1" x14ac:dyDescent="0.35">
      <c r="A2308"/>
    </row>
    <row r="2309" spans="1:1" x14ac:dyDescent="0.35">
      <c r="A2309"/>
    </row>
    <row r="2310" spans="1:1" x14ac:dyDescent="0.35">
      <c r="A2310"/>
    </row>
    <row r="2311" spans="1:1" x14ac:dyDescent="0.35">
      <c r="A2311"/>
    </row>
    <row r="2312" spans="1:1" x14ac:dyDescent="0.35">
      <c r="A2312"/>
    </row>
    <row r="2313" spans="1:1" x14ac:dyDescent="0.35">
      <c r="A2313"/>
    </row>
    <row r="2314" spans="1:1" x14ac:dyDescent="0.35">
      <c r="A2314"/>
    </row>
    <row r="2315" spans="1:1" x14ac:dyDescent="0.35">
      <c r="A2315"/>
    </row>
    <row r="2316" spans="1:1" x14ac:dyDescent="0.35">
      <c r="A2316"/>
    </row>
    <row r="2317" spans="1:1" x14ac:dyDescent="0.35">
      <c r="A2317"/>
    </row>
    <row r="2318" spans="1:1" x14ac:dyDescent="0.35">
      <c r="A2318"/>
    </row>
    <row r="2319" spans="1:1" x14ac:dyDescent="0.35">
      <c r="A2319"/>
    </row>
    <row r="2320" spans="1:1" x14ac:dyDescent="0.35">
      <c r="A2320"/>
    </row>
    <row r="2321" spans="1:1" x14ac:dyDescent="0.35">
      <c r="A2321"/>
    </row>
    <row r="2322" spans="1:1" x14ac:dyDescent="0.35">
      <c r="A2322"/>
    </row>
    <row r="2323" spans="1:1" x14ac:dyDescent="0.35">
      <c r="A2323"/>
    </row>
    <row r="2324" spans="1:1" x14ac:dyDescent="0.35">
      <c r="A2324"/>
    </row>
    <row r="2325" spans="1:1" x14ac:dyDescent="0.35">
      <c r="A2325"/>
    </row>
    <row r="2326" spans="1:1" x14ac:dyDescent="0.35">
      <c r="A2326"/>
    </row>
    <row r="2327" spans="1:1" x14ac:dyDescent="0.35">
      <c r="A2327"/>
    </row>
    <row r="2328" spans="1:1" x14ac:dyDescent="0.35">
      <c r="A2328"/>
    </row>
    <row r="2329" spans="1:1" x14ac:dyDescent="0.35">
      <c r="A2329"/>
    </row>
    <row r="2330" spans="1:1" x14ac:dyDescent="0.35">
      <c r="A2330"/>
    </row>
    <row r="2331" spans="1:1" x14ac:dyDescent="0.35">
      <c r="A2331"/>
    </row>
    <row r="2332" spans="1:1" x14ac:dyDescent="0.35">
      <c r="A2332"/>
    </row>
    <row r="2333" spans="1:1" x14ac:dyDescent="0.35">
      <c r="A2333"/>
    </row>
    <row r="2334" spans="1:1" x14ac:dyDescent="0.35">
      <c r="A2334"/>
    </row>
    <row r="2335" spans="1:1" x14ac:dyDescent="0.35">
      <c r="A2335"/>
    </row>
    <row r="2336" spans="1:1" x14ac:dyDescent="0.35">
      <c r="A2336"/>
    </row>
    <row r="2337" spans="1:1" x14ac:dyDescent="0.35">
      <c r="A2337"/>
    </row>
    <row r="2338" spans="1:1" x14ac:dyDescent="0.35">
      <c r="A2338"/>
    </row>
    <row r="2339" spans="1:1" x14ac:dyDescent="0.35">
      <c r="A2339"/>
    </row>
    <row r="2340" spans="1:1" x14ac:dyDescent="0.35">
      <c r="A2340"/>
    </row>
    <row r="2341" spans="1:1" x14ac:dyDescent="0.35">
      <c r="A2341"/>
    </row>
    <row r="2342" spans="1:1" x14ac:dyDescent="0.35">
      <c r="A2342"/>
    </row>
    <row r="2343" spans="1:1" x14ac:dyDescent="0.35">
      <c r="A2343"/>
    </row>
    <row r="2344" spans="1:1" x14ac:dyDescent="0.35">
      <c r="A2344"/>
    </row>
    <row r="2345" spans="1:1" x14ac:dyDescent="0.35">
      <c r="A2345"/>
    </row>
    <row r="2346" spans="1:1" x14ac:dyDescent="0.35">
      <c r="A2346"/>
    </row>
    <row r="2347" spans="1:1" x14ac:dyDescent="0.35">
      <c r="A2347"/>
    </row>
    <row r="2348" spans="1:1" x14ac:dyDescent="0.35">
      <c r="A2348"/>
    </row>
    <row r="2349" spans="1:1" x14ac:dyDescent="0.35">
      <c r="A2349"/>
    </row>
    <row r="2350" spans="1:1" x14ac:dyDescent="0.35">
      <c r="A2350"/>
    </row>
    <row r="2351" spans="1:1" x14ac:dyDescent="0.35">
      <c r="A2351"/>
    </row>
    <row r="2352" spans="1:1" x14ac:dyDescent="0.35">
      <c r="A2352"/>
    </row>
    <row r="2353" spans="1:1" x14ac:dyDescent="0.35">
      <c r="A2353"/>
    </row>
    <row r="2354" spans="1:1" x14ac:dyDescent="0.35">
      <c r="A2354"/>
    </row>
    <row r="2355" spans="1:1" x14ac:dyDescent="0.35">
      <c r="A2355"/>
    </row>
    <row r="2356" spans="1:1" x14ac:dyDescent="0.35">
      <c r="A2356"/>
    </row>
    <row r="2357" spans="1:1" x14ac:dyDescent="0.35">
      <c r="A2357"/>
    </row>
    <row r="2358" spans="1:1" x14ac:dyDescent="0.35">
      <c r="A2358"/>
    </row>
    <row r="2359" spans="1:1" x14ac:dyDescent="0.35">
      <c r="A2359"/>
    </row>
    <row r="2360" spans="1:1" x14ac:dyDescent="0.35">
      <c r="A2360"/>
    </row>
    <row r="2361" spans="1:1" x14ac:dyDescent="0.35">
      <c r="A2361"/>
    </row>
    <row r="2362" spans="1:1" x14ac:dyDescent="0.35">
      <c r="A2362"/>
    </row>
    <row r="2363" spans="1:1" x14ac:dyDescent="0.35">
      <c r="A2363"/>
    </row>
    <row r="2364" spans="1:1" x14ac:dyDescent="0.35">
      <c r="A2364"/>
    </row>
    <row r="2365" spans="1:1" x14ac:dyDescent="0.35">
      <c r="A2365"/>
    </row>
    <row r="2366" spans="1:1" x14ac:dyDescent="0.35">
      <c r="A2366"/>
    </row>
    <row r="2367" spans="1:1" x14ac:dyDescent="0.35">
      <c r="A2367"/>
    </row>
    <row r="2368" spans="1:1" x14ac:dyDescent="0.35">
      <c r="A2368"/>
    </row>
    <row r="2369" spans="1:1" x14ac:dyDescent="0.35">
      <c r="A2369"/>
    </row>
    <row r="2370" spans="1:1" x14ac:dyDescent="0.35">
      <c r="A2370"/>
    </row>
    <row r="2371" spans="1:1" x14ac:dyDescent="0.35">
      <c r="A2371"/>
    </row>
    <row r="2372" spans="1:1" x14ac:dyDescent="0.35">
      <c r="A2372"/>
    </row>
    <row r="2373" spans="1:1" x14ac:dyDescent="0.35">
      <c r="A2373"/>
    </row>
    <row r="2374" spans="1:1" x14ac:dyDescent="0.35">
      <c r="A2374"/>
    </row>
    <row r="2375" spans="1:1" x14ac:dyDescent="0.35">
      <c r="A2375"/>
    </row>
    <row r="2376" spans="1:1" x14ac:dyDescent="0.35">
      <c r="A2376"/>
    </row>
    <row r="2377" spans="1:1" x14ac:dyDescent="0.35">
      <c r="A2377"/>
    </row>
    <row r="2378" spans="1:1" x14ac:dyDescent="0.35">
      <c r="A2378"/>
    </row>
    <row r="2379" spans="1:1" x14ac:dyDescent="0.35">
      <c r="A2379"/>
    </row>
    <row r="2380" spans="1:1" x14ac:dyDescent="0.35">
      <c r="A2380"/>
    </row>
    <row r="2381" spans="1:1" x14ac:dyDescent="0.35">
      <c r="A2381"/>
    </row>
    <row r="2382" spans="1:1" x14ac:dyDescent="0.35">
      <c r="A2382"/>
    </row>
    <row r="2383" spans="1:1" x14ac:dyDescent="0.35">
      <c r="A2383"/>
    </row>
    <row r="2384" spans="1:1" x14ac:dyDescent="0.35">
      <c r="A2384"/>
    </row>
    <row r="2385" spans="1:1" x14ac:dyDescent="0.35">
      <c r="A2385"/>
    </row>
    <row r="2386" spans="1:1" x14ac:dyDescent="0.35">
      <c r="A2386"/>
    </row>
    <row r="2387" spans="1:1" x14ac:dyDescent="0.35">
      <c r="A2387"/>
    </row>
    <row r="2388" spans="1:1" x14ac:dyDescent="0.35">
      <c r="A2388"/>
    </row>
    <row r="2389" spans="1:1" x14ac:dyDescent="0.35">
      <c r="A2389"/>
    </row>
    <row r="2390" spans="1:1" x14ac:dyDescent="0.35">
      <c r="A2390"/>
    </row>
    <row r="2391" spans="1:1" x14ac:dyDescent="0.35">
      <c r="A2391"/>
    </row>
    <row r="2392" spans="1:1" x14ac:dyDescent="0.35">
      <c r="A2392"/>
    </row>
    <row r="2393" spans="1:1" x14ac:dyDescent="0.35">
      <c r="A2393"/>
    </row>
    <row r="2394" spans="1:1" x14ac:dyDescent="0.35">
      <c r="A2394"/>
    </row>
    <row r="2395" spans="1:1" x14ac:dyDescent="0.35">
      <c r="A2395"/>
    </row>
    <row r="2396" spans="1:1" x14ac:dyDescent="0.35">
      <c r="A2396"/>
    </row>
    <row r="2397" spans="1:1" x14ac:dyDescent="0.35">
      <c r="A2397"/>
    </row>
    <row r="2398" spans="1:1" x14ac:dyDescent="0.35">
      <c r="A2398"/>
    </row>
    <row r="2399" spans="1:1" x14ac:dyDescent="0.35">
      <c r="A2399"/>
    </row>
    <row r="2400" spans="1:1" x14ac:dyDescent="0.35">
      <c r="A2400"/>
    </row>
    <row r="2401" spans="1:1" x14ac:dyDescent="0.35">
      <c r="A2401"/>
    </row>
    <row r="2402" spans="1:1" x14ac:dyDescent="0.35">
      <c r="A2402"/>
    </row>
    <row r="2403" spans="1:1" x14ac:dyDescent="0.35">
      <c r="A2403"/>
    </row>
    <row r="2404" spans="1:1" x14ac:dyDescent="0.35">
      <c r="A2404"/>
    </row>
    <row r="2405" spans="1:1" x14ac:dyDescent="0.35">
      <c r="A2405"/>
    </row>
    <row r="2406" spans="1:1" x14ac:dyDescent="0.35">
      <c r="A2406"/>
    </row>
    <row r="2407" spans="1:1" x14ac:dyDescent="0.35">
      <c r="A2407"/>
    </row>
    <row r="2408" spans="1:1" x14ac:dyDescent="0.35">
      <c r="A2408"/>
    </row>
    <row r="2409" spans="1:1" x14ac:dyDescent="0.35">
      <c r="A2409"/>
    </row>
    <row r="2410" spans="1:1" x14ac:dyDescent="0.35">
      <c r="A2410"/>
    </row>
    <row r="2411" spans="1:1" x14ac:dyDescent="0.35">
      <c r="A2411"/>
    </row>
    <row r="2412" spans="1:1" x14ac:dyDescent="0.35">
      <c r="A2412"/>
    </row>
    <row r="2413" spans="1:1" x14ac:dyDescent="0.35">
      <c r="A2413"/>
    </row>
    <row r="2414" spans="1:1" x14ac:dyDescent="0.35">
      <c r="A2414"/>
    </row>
    <row r="2415" spans="1:1" x14ac:dyDescent="0.35">
      <c r="A2415"/>
    </row>
    <row r="2416" spans="1:1" x14ac:dyDescent="0.35">
      <c r="A2416"/>
    </row>
    <row r="2417" spans="1:1" x14ac:dyDescent="0.35">
      <c r="A2417"/>
    </row>
    <row r="2418" spans="1:1" x14ac:dyDescent="0.35">
      <c r="A2418"/>
    </row>
    <row r="2419" spans="1:1" x14ac:dyDescent="0.35">
      <c r="A2419"/>
    </row>
    <row r="2420" spans="1:1" x14ac:dyDescent="0.35">
      <c r="A2420"/>
    </row>
    <row r="2421" spans="1:1" x14ac:dyDescent="0.35">
      <c r="A2421"/>
    </row>
    <row r="2422" spans="1:1" x14ac:dyDescent="0.35">
      <c r="A2422"/>
    </row>
    <row r="2423" spans="1:1" x14ac:dyDescent="0.35">
      <c r="A2423"/>
    </row>
    <row r="2424" spans="1:1" x14ac:dyDescent="0.35">
      <c r="A2424"/>
    </row>
    <row r="2425" spans="1:1" x14ac:dyDescent="0.35">
      <c r="A2425"/>
    </row>
    <row r="2426" spans="1:1" x14ac:dyDescent="0.35">
      <c r="A2426"/>
    </row>
    <row r="2427" spans="1:1" x14ac:dyDescent="0.35">
      <c r="A2427"/>
    </row>
    <row r="2428" spans="1:1" x14ac:dyDescent="0.35">
      <c r="A2428"/>
    </row>
    <row r="2429" spans="1:1" x14ac:dyDescent="0.35">
      <c r="A2429"/>
    </row>
    <row r="2430" spans="1:1" x14ac:dyDescent="0.35">
      <c r="A2430"/>
    </row>
    <row r="2431" spans="1:1" x14ac:dyDescent="0.35">
      <c r="A2431"/>
    </row>
    <row r="2432" spans="1:1" x14ac:dyDescent="0.35">
      <c r="A2432"/>
    </row>
    <row r="2433" spans="1:1" x14ac:dyDescent="0.35">
      <c r="A2433"/>
    </row>
    <row r="2434" spans="1:1" x14ac:dyDescent="0.35">
      <c r="A2434"/>
    </row>
    <row r="2435" spans="1:1" x14ac:dyDescent="0.35">
      <c r="A2435"/>
    </row>
    <row r="2436" spans="1:1" x14ac:dyDescent="0.35">
      <c r="A2436"/>
    </row>
    <row r="2437" spans="1:1" x14ac:dyDescent="0.35">
      <c r="A2437"/>
    </row>
    <row r="2438" spans="1:1" x14ac:dyDescent="0.35">
      <c r="A2438"/>
    </row>
    <row r="2439" spans="1:1" x14ac:dyDescent="0.35">
      <c r="A2439"/>
    </row>
    <row r="2440" spans="1:1" x14ac:dyDescent="0.35">
      <c r="A2440"/>
    </row>
    <row r="2441" spans="1:1" x14ac:dyDescent="0.35">
      <c r="A2441"/>
    </row>
    <row r="2442" spans="1:1" x14ac:dyDescent="0.35">
      <c r="A2442"/>
    </row>
    <row r="2443" spans="1:1" x14ac:dyDescent="0.35">
      <c r="A2443"/>
    </row>
    <row r="2444" spans="1:1" x14ac:dyDescent="0.35">
      <c r="A2444"/>
    </row>
    <row r="2445" spans="1:1" x14ac:dyDescent="0.35">
      <c r="A2445"/>
    </row>
    <row r="2446" spans="1:1" x14ac:dyDescent="0.35">
      <c r="A2446"/>
    </row>
    <row r="2447" spans="1:1" x14ac:dyDescent="0.35">
      <c r="A2447"/>
    </row>
    <row r="2448" spans="1:1" x14ac:dyDescent="0.35">
      <c r="A2448"/>
    </row>
    <row r="2449" spans="1:1" x14ac:dyDescent="0.35">
      <c r="A2449"/>
    </row>
    <row r="2450" spans="1:1" x14ac:dyDescent="0.35">
      <c r="A2450"/>
    </row>
    <row r="2451" spans="1:1" x14ac:dyDescent="0.35">
      <c r="A2451"/>
    </row>
    <row r="2452" spans="1:1" x14ac:dyDescent="0.35">
      <c r="A2452"/>
    </row>
    <row r="2453" spans="1:1" x14ac:dyDescent="0.35">
      <c r="A2453"/>
    </row>
    <row r="2454" spans="1:1" x14ac:dyDescent="0.35">
      <c r="A2454"/>
    </row>
    <row r="2455" spans="1:1" x14ac:dyDescent="0.35">
      <c r="A2455"/>
    </row>
    <row r="2456" spans="1:1" x14ac:dyDescent="0.35">
      <c r="A2456"/>
    </row>
    <row r="2457" spans="1:1" x14ac:dyDescent="0.35">
      <c r="A2457"/>
    </row>
    <row r="2458" spans="1:1" x14ac:dyDescent="0.35">
      <c r="A2458"/>
    </row>
    <row r="2459" spans="1:1" x14ac:dyDescent="0.35">
      <c r="A2459"/>
    </row>
    <row r="2460" spans="1:1" x14ac:dyDescent="0.35">
      <c r="A2460"/>
    </row>
    <row r="2461" spans="1:1" x14ac:dyDescent="0.35">
      <c r="A2461"/>
    </row>
    <row r="2462" spans="1:1" x14ac:dyDescent="0.35">
      <c r="A2462"/>
    </row>
    <row r="2463" spans="1:1" x14ac:dyDescent="0.35">
      <c r="A2463"/>
    </row>
    <row r="2464" spans="1:1" x14ac:dyDescent="0.35">
      <c r="A2464"/>
    </row>
    <row r="2465" spans="1:1" x14ac:dyDescent="0.35">
      <c r="A2465"/>
    </row>
    <row r="2466" spans="1:1" x14ac:dyDescent="0.35">
      <c r="A2466"/>
    </row>
    <row r="2467" spans="1:1" x14ac:dyDescent="0.35">
      <c r="A2467"/>
    </row>
    <row r="2468" spans="1:1" x14ac:dyDescent="0.35">
      <c r="A2468"/>
    </row>
    <row r="2469" spans="1:1" x14ac:dyDescent="0.35">
      <c r="A2469"/>
    </row>
    <row r="2470" spans="1:1" x14ac:dyDescent="0.35">
      <c r="A2470"/>
    </row>
    <row r="2471" spans="1:1" x14ac:dyDescent="0.35">
      <c r="A2471"/>
    </row>
    <row r="2472" spans="1:1" x14ac:dyDescent="0.35">
      <c r="A2472"/>
    </row>
    <row r="2473" spans="1:1" x14ac:dyDescent="0.35">
      <c r="A2473"/>
    </row>
    <row r="2474" spans="1:1" x14ac:dyDescent="0.35">
      <c r="A2474"/>
    </row>
    <row r="2475" spans="1:1" x14ac:dyDescent="0.35">
      <c r="A2475"/>
    </row>
    <row r="2476" spans="1:1" x14ac:dyDescent="0.35">
      <c r="A2476"/>
    </row>
    <row r="2477" spans="1:1" x14ac:dyDescent="0.35">
      <c r="A2477"/>
    </row>
    <row r="2478" spans="1:1" x14ac:dyDescent="0.35">
      <c r="A2478"/>
    </row>
    <row r="2479" spans="1:1" x14ac:dyDescent="0.35">
      <c r="A2479"/>
    </row>
    <row r="2480" spans="1:1" x14ac:dyDescent="0.35">
      <c r="A2480"/>
    </row>
    <row r="2481" spans="1:1" x14ac:dyDescent="0.35">
      <c r="A2481"/>
    </row>
    <row r="2482" spans="1:1" x14ac:dyDescent="0.35">
      <c r="A2482"/>
    </row>
    <row r="2483" spans="1:1" x14ac:dyDescent="0.35">
      <c r="A2483"/>
    </row>
    <row r="2484" spans="1:1" x14ac:dyDescent="0.35">
      <c r="A2484"/>
    </row>
    <row r="2485" spans="1:1" x14ac:dyDescent="0.35">
      <c r="A2485"/>
    </row>
    <row r="2486" spans="1:1" x14ac:dyDescent="0.35">
      <c r="A2486"/>
    </row>
    <row r="2487" spans="1:1" x14ac:dyDescent="0.35">
      <c r="A2487"/>
    </row>
    <row r="2488" spans="1:1" x14ac:dyDescent="0.35">
      <c r="A2488"/>
    </row>
    <row r="2489" spans="1:1" x14ac:dyDescent="0.35">
      <c r="A2489"/>
    </row>
    <row r="2490" spans="1:1" x14ac:dyDescent="0.35">
      <c r="A2490"/>
    </row>
    <row r="2491" spans="1:1" x14ac:dyDescent="0.35">
      <c r="A2491"/>
    </row>
    <row r="2492" spans="1:1" x14ac:dyDescent="0.35">
      <c r="A2492"/>
    </row>
    <row r="2493" spans="1:1" x14ac:dyDescent="0.35">
      <c r="A2493"/>
    </row>
    <row r="2494" spans="1:1" x14ac:dyDescent="0.35">
      <c r="A2494"/>
    </row>
    <row r="2495" spans="1:1" x14ac:dyDescent="0.35">
      <c r="A2495"/>
    </row>
    <row r="2496" spans="1:1" x14ac:dyDescent="0.35">
      <c r="A2496"/>
    </row>
    <row r="2497" spans="1:1" x14ac:dyDescent="0.35">
      <c r="A2497"/>
    </row>
    <row r="2498" spans="1:1" x14ac:dyDescent="0.35">
      <c r="A2498"/>
    </row>
    <row r="2499" spans="1:1" x14ac:dyDescent="0.35">
      <c r="A2499"/>
    </row>
    <row r="2500" spans="1:1" x14ac:dyDescent="0.35">
      <c r="A2500"/>
    </row>
    <row r="2501" spans="1:1" x14ac:dyDescent="0.35">
      <c r="A2501"/>
    </row>
    <row r="2502" spans="1:1" x14ac:dyDescent="0.35">
      <c r="A2502"/>
    </row>
    <row r="2503" spans="1:1" x14ac:dyDescent="0.35">
      <c r="A2503"/>
    </row>
    <row r="2504" spans="1:1" x14ac:dyDescent="0.35">
      <c r="A2504"/>
    </row>
    <row r="2505" spans="1:1" x14ac:dyDescent="0.35">
      <c r="A2505"/>
    </row>
    <row r="2506" spans="1:1" x14ac:dyDescent="0.35">
      <c r="A2506"/>
    </row>
    <row r="2507" spans="1:1" x14ac:dyDescent="0.35">
      <c r="A2507"/>
    </row>
    <row r="2508" spans="1:1" x14ac:dyDescent="0.35">
      <c r="A2508"/>
    </row>
    <row r="2509" spans="1:1" x14ac:dyDescent="0.35">
      <c r="A2509"/>
    </row>
    <row r="2510" spans="1:1" x14ac:dyDescent="0.35">
      <c r="A2510"/>
    </row>
    <row r="2511" spans="1:1" x14ac:dyDescent="0.35">
      <c r="A2511"/>
    </row>
    <row r="2512" spans="1:1" x14ac:dyDescent="0.35">
      <c r="A2512"/>
    </row>
    <row r="2513" spans="1:1" x14ac:dyDescent="0.35">
      <c r="A2513"/>
    </row>
    <row r="2514" spans="1:1" x14ac:dyDescent="0.35">
      <c r="A2514"/>
    </row>
    <row r="2515" spans="1:1" x14ac:dyDescent="0.35">
      <c r="A2515"/>
    </row>
    <row r="2516" spans="1:1" x14ac:dyDescent="0.35">
      <c r="A2516"/>
    </row>
    <row r="2517" spans="1:1" x14ac:dyDescent="0.35">
      <c r="A2517"/>
    </row>
    <row r="2518" spans="1:1" x14ac:dyDescent="0.35">
      <c r="A2518"/>
    </row>
    <row r="2519" spans="1:1" x14ac:dyDescent="0.35">
      <c r="A2519"/>
    </row>
    <row r="2520" spans="1:1" x14ac:dyDescent="0.35">
      <c r="A2520"/>
    </row>
    <row r="2521" spans="1:1" x14ac:dyDescent="0.35">
      <c r="A2521"/>
    </row>
    <row r="2522" spans="1:1" x14ac:dyDescent="0.35">
      <c r="A2522"/>
    </row>
    <row r="2523" spans="1:1" x14ac:dyDescent="0.35">
      <c r="A2523"/>
    </row>
    <row r="2524" spans="1:1" x14ac:dyDescent="0.35">
      <c r="A2524"/>
    </row>
    <row r="2525" spans="1:1" x14ac:dyDescent="0.35">
      <c r="A2525"/>
    </row>
    <row r="2526" spans="1:1" x14ac:dyDescent="0.35">
      <c r="A2526"/>
    </row>
    <row r="2527" spans="1:1" x14ac:dyDescent="0.35">
      <c r="A2527"/>
    </row>
    <row r="2528" spans="1:1" x14ac:dyDescent="0.35">
      <c r="A2528"/>
    </row>
    <row r="2529" spans="1:1" x14ac:dyDescent="0.35">
      <c r="A2529"/>
    </row>
    <row r="2530" spans="1:1" x14ac:dyDescent="0.35">
      <c r="A2530"/>
    </row>
    <row r="2531" spans="1:1" x14ac:dyDescent="0.35">
      <c r="A2531"/>
    </row>
    <row r="2532" spans="1:1" x14ac:dyDescent="0.35">
      <c r="A2532"/>
    </row>
    <row r="2533" spans="1:1" x14ac:dyDescent="0.35">
      <c r="A2533"/>
    </row>
    <row r="2534" spans="1:1" x14ac:dyDescent="0.35">
      <c r="A2534"/>
    </row>
    <row r="2535" spans="1:1" x14ac:dyDescent="0.35">
      <c r="A2535"/>
    </row>
    <row r="2536" spans="1:1" x14ac:dyDescent="0.35">
      <c r="A2536"/>
    </row>
    <row r="2537" spans="1:1" x14ac:dyDescent="0.35">
      <c r="A2537"/>
    </row>
    <row r="2538" spans="1:1" x14ac:dyDescent="0.35">
      <c r="A2538"/>
    </row>
    <row r="2539" spans="1:1" x14ac:dyDescent="0.35">
      <c r="A2539"/>
    </row>
    <row r="2540" spans="1:1" x14ac:dyDescent="0.35">
      <c r="A2540"/>
    </row>
    <row r="2541" spans="1:1" x14ac:dyDescent="0.35">
      <c r="A2541"/>
    </row>
    <row r="2542" spans="1:1" x14ac:dyDescent="0.35">
      <c r="A2542"/>
    </row>
    <row r="2543" spans="1:1" x14ac:dyDescent="0.35">
      <c r="A2543"/>
    </row>
    <row r="2544" spans="1:1" x14ac:dyDescent="0.35">
      <c r="A2544"/>
    </row>
    <row r="2545" spans="1:1" x14ac:dyDescent="0.35">
      <c r="A2545"/>
    </row>
    <row r="2546" spans="1:1" x14ac:dyDescent="0.35">
      <c r="A2546"/>
    </row>
    <row r="2547" spans="1:1" x14ac:dyDescent="0.35">
      <c r="A2547"/>
    </row>
    <row r="2548" spans="1:1" x14ac:dyDescent="0.35">
      <c r="A2548"/>
    </row>
    <row r="2549" spans="1:1" x14ac:dyDescent="0.35">
      <c r="A2549"/>
    </row>
    <row r="2550" spans="1:1" x14ac:dyDescent="0.35">
      <c r="A2550"/>
    </row>
    <row r="2551" spans="1:1" x14ac:dyDescent="0.35">
      <c r="A2551"/>
    </row>
    <row r="2552" spans="1:1" x14ac:dyDescent="0.35">
      <c r="A2552"/>
    </row>
    <row r="2553" spans="1:1" x14ac:dyDescent="0.35">
      <c r="A2553"/>
    </row>
    <row r="2554" spans="1:1" x14ac:dyDescent="0.35">
      <c r="A2554"/>
    </row>
    <row r="2555" spans="1:1" x14ac:dyDescent="0.35">
      <c r="A2555"/>
    </row>
    <row r="2556" spans="1:1" x14ac:dyDescent="0.35">
      <c r="A2556"/>
    </row>
    <row r="2557" spans="1:1" x14ac:dyDescent="0.35">
      <c r="A2557"/>
    </row>
    <row r="2558" spans="1:1" x14ac:dyDescent="0.35">
      <c r="A2558"/>
    </row>
    <row r="2559" spans="1:1" x14ac:dyDescent="0.35">
      <c r="A2559"/>
    </row>
    <row r="2560" spans="1:1" x14ac:dyDescent="0.35">
      <c r="A2560"/>
    </row>
    <row r="2561" spans="1:1" x14ac:dyDescent="0.35">
      <c r="A2561"/>
    </row>
    <row r="2562" spans="1:1" x14ac:dyDescent="0.35">
      <c r="A2562"/>
    </row>
    <row r="2563" spans="1:1" x14ac:dyDescent="0.35">
      <c r="A2563"/>
    </row>
    <row r="2564" spans="1:1" x14ac:dyDescent="0.35">
      <c r="A2564"/>
    </row>
    <row r="2565" spans="1:1" x14ac:dyDescent="0.35">
      <c r="A2565"/>
    </row>
    <row r="2566" spans="1:1" x14ac:dyDescent="0.35">
      <c r="A2566"/>
    </row>
    <row r="2567" spans="1:1" x14ac:dyDescent="0.35">
      <c r="A2567"/>
    </row>
    <row r="2568" spans="1:1" x14ac:dyDescent="0.35">
      <c r="A2568"/>
    </row>
    <row r="2569" spans="1:1" x14ac:dyDescent="0.35">
      <c r="A2569"/>
    </row>
    <row r="2570" spans="1:1" x14ac:dyDescent="0.35">
      <c r="A2570"/>
    </row>
    <row r="2571" spans="1:1" x14ac:dyDescent="0.35">
      <c r="A2571"/>
    </row>
    <row r="2572" spans="1:1" x14ac:dyDescent="0.35">
      <c r="A2572"/>
    </row>
    <row r="2573" spans="1:1" x14ac:dyDescent="0.35">
      <c r="A2573"/>
    </row>
    <row r="2574" spans="1:1" x14ac:dyDescent="0.35">
      <c r="A2574"/>
    </row>
    <row r="2575" spans="1:1" x14ac:dyDescent="0.35">
      <c r="A2575"/>
    </row>
    <row r="2576" spans="1:1" x14ac:dyDescent="0.35">
      <c r="A2576"/>
    </row>
    <row r="2577" spans="1:1" x14ac:dyDescent="0.35">
      <c r="A2577"/>
    </row>
    <row r="2578" spans="1:1" x14ac:dyDescent="0.35">
      <c r="A2578"/>
    </row>
    <row r="2579" spans="1:1" x14ac:dyDescent="0.35">
      <c r="A2579"/>
    </row>
    <row r="2580" spans="1:1" x14ac:dyDescent="0.35">
      <c r="A2580"/>
    </row>
    <row r="2581" spans="1:1" x14ac:dyDescent="0.35">
      <c r="A2581"/>
    </row>
    <row r="2582" spans="1:1" x14ac:dyDescent="0.35">
      <c r="A2582"/>
    </row>
    <row r="2583" spans="1:1" x14ac:dyDescent="0.35">
      <c r="A2583"/>
    </row>
    <row r="2584" spans="1:1" x14ac:dyDescent="0.35">
      <c r="A2584"/>
    </row>
    <row r="2585" spans="1:1" x14ac:dyDescent="0.35">
      <c r="A2585"/>
    </row>
    <row r="2586" spans="1:1" x14ac:dyDescent="0.35">
      <c r="A2586"/>
    </row>
    <row r="2587" spans="1:1" x14ac:dyDescent="0.35">
      <c r="A2587"/>
    </row>
    <row r="2588" spans="1:1" x14ac:dyDescent="0.35">
      <c r="A2588"/>
    </row>
    <row r="2589" spans="1:1" x14ac:dyDescent="0.35">
      <c r="A2589"/>
    </row>
    <row r="2590" spans="1:1" x14ac:dyDescent="0.35">
      <c r="A2590"/>
    </row>
    <row r="2591" spans="1:1" x14ac:dyDescent="0.35">
      <c r="A2591"/>
    </row>
    <row r="2592" spans="1:1" x14ac:dyDescent="0.35">
      <c r="A2592"/>
    </row>
    <row r="2593" spans="1:1" x14ac:dyDescent="0.35">
      <c r="A2593"/>
    </row>
    <row r="2594" spans="1:1" x14ac:dyDescent="0.35">
      <c r="A2594"/>
    </row>
    <row r="2595" spans="1:1" x14ac:dyDescent="0.35">
      <c r="A2595"/>
    </row>
    <row r="2596" spans="1:1" x14ac:dyDescent="0.35">
      <c r="A2596"/>
    </row>
    <row r="2597" spans="1:1" x14ac:dyDescent="0.35">
      <c r="A2597"/>
    </row>
    <row r="2598" spans="1:1" x14ac:dyDescent="0.35">
      <c r="A2598"/>
    </row>
    <row r="2599" spans="1:1" x14ac:dyDescent="0.35">
      <c r="A2599"/>
    </row>
    <row r="2600" spans="1:1" x14ac:dyDescent="0.35">
      <c r="A2600"/>
    </row>
    <row r="2601" spans="1:1" x14ac:dyDescent="0.35">
      <c r="A2601"/>
    </row>
    <row r="2602" spans="1:1" x14ac:dyDescent="0.35">
      <c r="A2602"/>
    </row>
    <row r="2603" spans="1:1" x14ac:dyDescent="0.35">
      <c r="A2603"/>
    </row>
    <row r="2604" spans="1:1" x14ac:dyDescent="0.35">
      <c r="A2604"/>
    </row>
    <row r="2605" spans="1:1" x14ac:dyDescent="0.35">
      <c r="A2605"/>
    </row>
    <row r="2606" spans="1:1" x14ac:dyDescent="0.35">
      <c r="A2606"/>
    </row>
    <row r="2607" spans="1:1" x14ac:dyDescent="0.35">
      <c r="A2607"/>
    </row>
    <row r="2608" spans="1:1" x14ac:dyDescent="0.35">
      <c r="A2608"/>
    </row>
    <row r="2609" spans="1:1" x14ac:dyDescent="0.35">
      <c r="A2609"/>
    </row>
    <row r="2610" spans="1:1" x14ac:dyDescent="0.35">
      <c r="A2610"/>
    </row>
    <row r="2611" spans="1:1" x14ac:dyDescent="0.35">
      <c r="A2611"/>
    </row>
    <row r="2612" spans="1:1" x14ac:dyDescent="0.35">
      <c r="A2612"/>
    </row>
    <row r="2613" spans="1:1" x14ac:dyDescent="0.35">
      <c r="A2613"/>
    </row>
    <row r="2614" spans="1:1" x14ac:dyDescent="0.35">
      <c r="A2614"/>
    </row>
    <row r="2615" spans="1:1" x14ac:dyDescent="0.35">
      <c r="A2615"/>
    </row>
    <row r="2616" spans="1:1" x14ac:dyDescent="0.35">
      <c r="A2616"/>
    </row>
    <row r="2617" spans="1:1" x14ac:dyDescent="0.35">
      <c r="A2617"/>
    </row>
    <row r="2618" spans="1:1" x14ac:dyDescent="0.35">
      <c r="A2618"/>
    </row>
    <row r="2619" spans="1:1" x14ac:dyDescent="0.35">
      <c r="A2619"/>
    </row>
    <row r="2620" spans="1:1" x14ac:dyDescent="0.35">
      <c r="A2620"/>
    </row>
    <row r="2621" spans="1:1" x14ac:dyDescent="0.35">
      <c r="A2621"/>
    </row>
    <row r="2622" spans="1:1" x14ac:dyDescent="0.35">
      <c r="A2622"/>
    </row>
    <row r="2623" spans="1:1" x14ac:dyDescent="0.35">
      <c r="A2623"/>
    </row>
    <row r="2624" spans="1:1" x14ac:dyDescent="0.35">
      <c r="A2624"/>
    </row>
    <row r="2625" spans="1:1" x14ac:dyDescent="0.35">
      <c r="A2625"/>
    </row>
    <row r="2626" spans="1:1" x14ac:dyDescent="0.35">
      <c r="A2626"/>
    </row>
    <row r="2627" spans="1:1" x14ac:dyDescent="0.35">
      <c r="A2627"/>
    </row>
    <row r="2628" spans="1:1" x14ac:dyDescent="0.35">
      <c r="A2628"/>
    </row>
    <row r="2629" spans="1:1" x14ac:dyDescent="0.35">
      <c r="A2629"/>
    </row>
    <row r="2630" spans="1:1" x14ac:dyDescent="0.35">
      <c r="A2630"/>
    </row>
    <row r="2631" spans="1:1" x14ac:dyDescent="0.35">
      <c r="A2631"/>
    </row>
    <row r="2632" spans="1:1" x14ac:dyDescent="0.35">
      <c r="A2632"/>
    </row>
    <row r="2633" spans="1:1" x14ac:dyDescent="0.35">
      <c r="A2633"/>
    </row>
    <row r="2634" spans="1:1" x14ac:dyDescent="0.35">
      <c r="A2634"/>
    </row>
    <row r="2635" spans="1:1" x14ac:dyDescent="0.35">
      <c r="A2635"/>
    </row>
    <row r="2636" spans="1:1" x14ac:dyDescent="0.35">
      <c r="A2636"/>
    </row>
    <row r="2637" spans="1:1" x14ac:dyDescent="0.35">
      <c r="A2637"/>
    </row>
    <row r="2638" spans="1:1" x14ac:dyDescent="0.35">
      <c r="A2638"/>
    </row>
    <row r="2639" spans="1:1" x14ac:dyDescent="0.35">
      <c r="A2639"/>
    </row>
    <row r="2640" spans="1:1" x14ac:dyDescent="0.35">
      <c r="A2640"/>
    </row>
    <row r="2641" spans="1:1" x14ac:dyDescent="0.35">
      <c r="A2641"/>
    </row>
    <row r="2642" spans="1:1" x14ac:dyDescent="0.35">
      <c r="A2642"/>
    </row>
    <row r="2643" spans="1:1" x14ac:dyDescent="0.35">
      <c r="A2643"/>
    </row>
    <row r="2644" spans="1:1" x14ac:dyDescent="0.35">
      <c r="A2644"/>
    </row>
    <row r="2645" spans="1:1" x14ac:dyDescent="0.35">
      <c r="A2645"/>
    </row>
    <row r="2646" spans="1:1" x14ac:dyDescent="0.35">
      <c r="A2646"/>
    </row>
    <row r="2647" spans="1:1" x14ac:dyDescent="0.35">
      <c r="A2647"/>
    </row>
    <row r="2648" spans="1:1" x14ac:dyDescent="0.35">
      <c r="A2648"/>
    </row>
    <row r="2649" spans="1:1" x14ac:dyDescent="0.35">
      <c r="A2649"/>
    </row>
    <row r="2650" spans="1:1" x14ac:dyDescent="0.35">
      <c r="A2650"/>
    </row>
    <row r="2651" spans="1:1" x14ac:dyDescent="0.35">
      <c r="A2651"/>
    </row>
    <row r="2652" spans="1:1" x14ac:dyDescent="0.35">
      <c r="A2652"/>
    </row>
    <row r="2653" spans="1:1" x14ac:dyDescent="0.35">
      <c r="A2653"/>
    </row>
    <row r="2654" spans="1:1" x14ac:dyDescent="0.35">
      <c r="A2654"/>
    </row>
    <row r="2655" spans="1:1" x14ac:dyDescent="0.35">
      <c r="A2655"/>
    </row>
    <row r="2656" spans="1:1" x14ac:dyDescent="0.35">
      <c r="A2656"/>
    </row>
    <row r="2657" spans="1:1" x14ac:dyDescent="0.35">
      <c r="A2657"/>
    </row>
    <row r="2658" spans="1:1" x14ac:dyDescent="0.35">
      <c r="A2658"/>
    </row>
    <row r="2659" spans="1:1" x14ac:dyDescent="0.35">
      <c r="A2659"/>
    </row>
    <row r="2660" spans="1:1" x14ac:dyDescent="0.35">
      <c r="A2660"/>
    </row>
    <row r="2661" spans="1:1" x14ac:dyDescent="0.35">
      <c r="A2661"/>
    </row>
    <row r="2662" spans="1:1" x14ac:dyDescent="0.35">
      <c r="A2662"/>
    </row>
    <row r="2663" spans="1:1" x14ac:dyDescent="0.35">
      <c r="A2663"/>
    </row>
    <row r="2664" spans="1:1" x14ac:dyDescent="0.35">
      <c r="A2664"/>
    </row>
    <row r="2665" spans="1:1" x14ac:dyDescent="0.35">
      <c r="A2665"/>
    </row>
    <row r="2666" spans="1:1" x14ac:dyDescent="0.35">
      <c r="A2666"/>
    </row>
    <row r="2667" spans="1:1" x14ac:dyDescent="0.35">
      <c r="A2667"/>
    </row>
    <row r="2668" spans="1:1" x14ac:dyDescent="0.35">
      <c r="A2668"/>
    </row>
    <row r="2669" spans="1:1" x14ac:dyDescent="0.35">
      <c r="A2669"/>
    </row>
    <row r="2670" spans="1:1" x14ac:dyDescent="0.35">
      <c r="A2670"/>
    </row>
    <row r="2671" spans="1:1" x14ac:dyDescent="0.35">
      <c r="A2671"/>
    </row>
    <row r="2672" spans="1:1" x14ac:dyDescent="0.35">
      <c r="A2672"/>
    </row>
    <row r="2673" spans="1:1" x14ac:dyDescent="0.35">
      <c r="A2673"/>
    </row>
    <row r="2674" spans="1:1" x14ac:dyDescent="0.35">
      <c r="A2674"/>
    </row>
    <row r="2675" spans="1:1" x14ac:dyDescent="0.35">
      <c r="A2675"/>
    </row>
    <row r="2676" spans="1:1" x14ac:dyDescent="0.35">
      <c r="A2676"/>
    </row>
    <row r="2677" spans="1:1" x14ac:dyDescent="0.35">
      <c r="A2677"/>
    </row>
    <row r="2678" spans="1:1" x14ac:dyDescent="0.35">
      <c r="A2678"/>
    </row>
    <row r="2679" spans="1:1" x14ac:dyDescent="0.35">
      <c r="A2679"/>
    </row>
    <row r="2680" spans="1:1" x14ac:dyDescent="0.35">
      <c r="A2680"/>
    </row>
    <row r="2681" spans="1:1" x14ac:dyDescent="0.35">
      <c r="A2681"/>
    </row>
    <row r="2682" spans="1:1" x14ac:dyDescent="0.35">
      <c r="A2682"/>
    </row>
    <row r="2683" spans="1:1" x14ac:dyDescent="0.35">
      <c r="A2683"/>
    </row>
    <row r="2684" spans="1:1" x14ac:dyDescent="0.35">
      <c r="A2684"/>
    </row>
    <row r="2685" spans="1:1" x14ac:dyDescent="0.35">
      <c r="A2685"/>
    </row>
    <row r="2686" spans="1:1" x14ac:dyDescent="0.35">
      <c r="A2686"/>
    </row>
    <row r="2687" spans="1:1" x14ac:dyDescent="0.35">
      <c r="A2687"/>
    </row>
    <row r="2688" spans="1:1" x14ac:dyDescent="0.35">
      <c r="A2688"/>
    </row>
    <row r="2689" spans="1:1" x14ac:dyDescent="0.35">
      <c r="A2689"/>
    </row>
    <row r="2690" spans="1:1" x14ac:dyDescent="0.35">
      <c r="A2690"/>
    </row>
    <row r="2691" spans="1:1" x14ac:dyDescent="0.35">
      <c r="A2691"/>
    </row>
    <row r="2692" spans="1:1" x14ac:dyDescent="0.35">
      <c r="A2692"/>
    </row>
    <row r="2693" spans="1:1" x14ac:dyDescent="0.35">
      <c r="A2693"/>
    </row>
    <row r="2694" spans="1:1" x14ac:dyDescent="0.35">
      <c r="A2694"/>
    </row>
    <row r="2695" spans="1:1" x14ac:dyDescent="0.35">
      <c r="A2695"/>
    </row>
    <row r="2696" spans="1:1" x14ac:dyDescent="0.35">
      <c r="A2696"/>
    </row>
    <row r="2697" spans="1:1" x14ac:dyDescent="0.35">
      <c r="A2697"/>
    </row>
    <row r="2698" spans="1:1" x14ac:dyDescent="0.35">
      <c r="A2698"/>
    </row>
    <row r="2699" spans="1:1" x14ac:dyDescent="0.35">
      <c r="A2699"/>
    </row>
    <row r="2700" spans="1:1" x14ac:dyDescent="0.35">
      <c r="A2700"/>
    </row>
    <row r="2701" spans="1:1" x14ac:dyDescent="0.35">
      <c r="A2701"/>
    </row>
    <row r="2702" spans="1:1" x14ac:dyDescent="0.35">
      <c r="A2702"/>
    </row>
    <row r="2703" spans="1:1" x14ac:dyDescent="0.35">
      <c r="A2703"/>
    </row>
    <row r="2704" spans="1:1" x14ac:dyDescent="0.35">
      <c r="A2704"/>
    </row>
    <row r="2705" spans="1:1" x14ac:dyDescent="0.35">
      <c r="A2705"/>
    </row>
    <row r="2706" spans="1:1" x14ac:dyDescent="0.35">
      <c r="A2706"/>
    </row>
    <row r="2707" spans="1:1" x14ac:dyDescent="0.35">
      <c r="A2707"/>
    </row>
    <row r="2708" spans="1:1" x14ac:dyDescent="0.35">
      <c r="A2708"/>
    </row>
    <row r="2709" spans="1:1" x14ac:dyDescent="0.35">
      <c r="A2709"/>
    </row>
    <row r="2710" spans="1:1" x14ac:dyDescent="0.35">
      <c r="A2710"/>
    </row>
    <row r="2711" spans="1:1" x14ac:dyDescent="0.35">
      <c r="A2711"/>
    </row>
    <row r="2712" spans="1:1" x14ac:dyDescent="0.35">
      <c r="A2712"/>
    </row>
    <row r="2713" spans="1:1" x14ac:dyDescent="0.35">
      <c r="A2713"/>
    </row>
    <row r="2714" spans="1:1" x14ac:dyDescent="0.35">
      <c r="A2714"/>
    </row>
    <row r="2715" spans="1:1" x14ac:dyDescent="0.35">
      <c r="A2715"/>
    </row>
    <row r="2716" spans="1:1" x14ac:dyDescent="0.35">
      <c r="A2716"/>
    </row>
    <row r="2717" spans="1:1" x14ac:dyDescent="0.35">
      <c r="A2717"/>
    </row>
    <row r="2718" spans="1:1" x14ac:dyDescent="0.35">
      <c r="A2718"/>
    </row>
    <row r="2719" spans="1:1" x14ac:dyDescent="0.35">
      <c r="A2719"/>
    </row>
    <row r="2720" spans="1:1" x14ac:dyDescent="0.35">
      <c r="A2720"/>
    </row>
    <row r="2721" spans="1:1" x14ac:dyDescent="0.35">
      <c r="A2721"/>
    </row>
    <row r="2722" spans="1:1" x14ac:dyDescent="0.35">
      <c r="A2722"/>
    </row>
    <row r="2723" spans="1:1" x14ac:dyDescent="0.35">
      <c r="A2723"/>
    </row>
    <row r="2724" spans="1:1" x14ac:dyDescent="0.35">
      <c r="A2724"/>
    </row>
    <row r="2725" spans="1:1" x14ac:dyDescent="0.35">
      <c r="A2725"/>
    </row>
    <row r="2726" spans="1:1" x14ac:dyDescent="0.35">
      <c r="A2726"/>
    </row>
    <row r="2727" spans="1:1" x14ac:dyDescent="0.35">
      <c r="A2727"/>
    </row>
    <row r="2728" spans="1:1" x14ac:dyDescent="0.35">
      <c r="A2728"/>
    </row>
    <row r="2729" spans="1:1" x14ac:dyDescent="0.35">
      <c r="A2729"/>
    </row>
    <row r="2730" spans="1:1" x14ac:dyDescent="0.35">
      <c r="A2730"/>
    </row>
    <row r="2731" spans="1:1" x14ac:dyDescent="0.35">
      <c r="A2731"/>
    </row>
    <row r="2732" spans="1:1" x14ac:dyDescent="0.35">
      <c r="A2732"/>
    </row>
    <row r="2733" spans="1:1" x14ac:dyDescent="0.35">
      <c r="A2733"/>
    </row>
    <row r="2734" spans="1:1" x14ac:dyDescent="0.35">
      <c r="A2734"/>
    </row>
    <row r="2735" spans="1:1" x14ac:dyDescent="0.35">
      <c r="A2735"/>
    </row>
    <row r="2736" spans="1:1" x14ac:dyDescent="0.35">
      <c r="A2736"/>
    </row>
    <row r="2737" spans="1:1" x14ac:dyDescent="0.35">
      <c r="A2737"/>
    </row>
    <row r="2738" spans="1:1" x14ac:dyDescent="0.35">
      <c r="A2738"/>
    </row>
    <row r="2739" spans="1:1" x14ac:dyDescent="0.35">
      <c r="A2739"/>
    </row>
    <row r="2740" spans="1:1" x14ac:dyDescent="0.35">
      <c r="A2740"/>
    </row>
    <row r="2741" spans="1:1" x14ac:dyDescent="0.35">
      <c r="A2741"/>
    </row>
    <row r="2742" spans="1:1" x14ac:dyDescent="0.35">
      <c r="A2742"/>
    </row>
    <row r="2743" spans="1:1" x14ac:dyDescent="0.35">
      <c r="A2743"/>
    </row>
    <row r="2744" spans="1:1" x14ac:dyDescent="0.35">
      <c r="A2744"/>
    </row>
    <row r="2745" spans="1:1" x14ac:dyDescent="0.35">
      <c r="A2745"/>
    </row>
    <row r="2746" spans="1:1" x14ac:dyDescent="0.35">
      <c r="A2746"/>
    </row>
    <row r="2747" spans="1:1" x14ac:dyDescent="0.35">
      <c r="A2747"/>
    </row>
    <row r="2748" spans="1:1" x14ac:dyDescent="0.35">
      <c r="A2748"/>
    </row>
    <row r="2749" spans="1:1" x14ac:dyDescent="0.35">
      <c r="A2749"/>
    </row>
    <row r="2750" spans="1:1" x14ac:dyDescent="0.35">
      <c r="A2750"/>
    </row>
    <row r="2751" spans="1:1" x14ac:dyDescent="0.35">
      <c r="A2751"/>
    </row>
    <row r="2752" spans="1:1" x14ac:dyDescent="0.35">
      <c r="A2752"/>
    </row>
    <row r="2753" spans="1:1" x14ac:dyDescent="0.35">
      <c r="A2753"/>
    </row>
    <row r="2754" spans="1:1" x14ac:dyDescent="0.35">
      <c r="A2754"/>
    </row>
    <row r="2755" spans="1:1" x14ac:dyDescent="0.35">
      <c r="A2755"/>
    </row>
    <row r="2756" spans="1:1" x14ac:dyDescent="0.35">
      <c r="A2756"/>
    </row>
    <row r="2757" spans="1:1" x14ac:dyDescent="0.35">
      <c r="A2757"/>
    </row>
    <row r="2758" spans="1:1" x14ac:dyDescent="0.35">
      <c r="A2758"/>
    </row>
    <row r="2759" spans="1:1" x14ac:dyDescent="0.35">
      <c r="A2759"/>
    </row>
    <row r="2760" spans="1:1" x14ac:dyDescent="0.35">
      <c r="A2760"/>
    </row>
    <row r="2761" spans="1:1" x14ac:dyDescent="0.35">
      <c r="A2761"/>
    </row>
    <row r="2762" spans="1:1" x14ac:dyDescent="0.35">
      <c r="A2762"/>
    </row>
    <row r="2763" spans="1:1" x14ac:dyDescent="0.35">
      <c r="A2763"/>
    </row>
    <row r="2764" spans="1:1" x14ac:dyDescent="0.35">
      <c r="A2764"/>
    </row>
    <row r="2765" spans="1:1" x14ac:dyDescent="0.35">
      <c r="A2765"/>
    </row>
    <row r="2766" spans="1:1" x14ac:dyDescent="0.35">
      <c r="A2766"/>
    </row>
    <row r="2767" spans="1:1" x14ac:dyDescent="0.35">
      <c r="A2767"/>
    </row>
    <row r="2768" spans="1:1" x14ac:dyDescent="0.35">
      <c r="A2768"/>
    </row>
    <row r="2769" spans="1:1" x14ac:dyDescent="0.35">
      <c r="A2769"/>
    </row>
    <row r="2770" spans="1:1" x14ac:dyDescent="0.35">
      <c r="A2770"/>
    </row>
    <row r="2771" spans="1:1" x14ac:dyDescent="0.35">
      <c r="A2771"/>
    </row>
    <row r="2772" spans="1:1" x14ac:dyDescent="0.35">
      <c r="A2772"/>
    </row>
    <row r="2773" spans="1:1" x14ac:dyDescent="0.35">
      <c r="A2773"/>
    </row>
    <row r="2774" spans="1:1" x14ac:dyDescent="0.35">
      <c r="A2774"/>
    </row>
    <row r="2775" spans="1:1" x14ac:dyDescent="0.35">
      <c r="A2775"/>
    </row>
    <row r="2776" spans="1:1" x14ac:dyDescent="0.35">
      <c r="A2776"/>
    </row>
    <row r="2777" spans="1:1" x14ac:dyDescent="0.35">
      <c r="A2777"/>
    </row>
    <row r="2778" spans="1:1" x14ac:dyDescent="0.35">
      <c r="A2778"/>
    </row>
    <row r="2779" spans="1:1" x14ac:dyDescent="0.35">
      <c r="A2779"/>
    </row>
    <row r="2780" spans="1:1" x14ac:dyDescent="0.35">
      <c r="A2780"/>
    </row>
    <row r="2781" spans="1:1" x14ac:dyDescent="0.35">
      <c r="A2781"/>
    </row>
    <row r="2782" spans="1:1" x14ac:dyDescent="0.35">
      <c r="A2782"/>
    </row>
    <row r="2783" spans="1:1" x14ac:dyDescent="0.35">
      <c r="A2783"/>
    </row>
    <row r="2784" spans="1:1" x14ac:dyDescent="0.35">
      <c r="A2784"/>
    </row>
    <row r="2785" spans="1:1" x14ac:dyDescent="0.35">
      <c r="A2785"/>
    </row>
    <row r="2786" spans="1:1" x14ac:dyDescent="0.35">
      <c r="A2786"/>
    </row>
    <row r="2787" spans="1:1" x14ac:dyDescent="0.35">
      <c r="A2787"/>
    </row>
    <row r="2788" spans="1:1" x14ac:dyDescent="0.35">
      <c r="A2788"/>
    </row>
    <row r="2789" spans="1:1" x14ac:dyDescent="0.35">
      <c r="A2789"/>
    </row>
    <row r="2790" spans="1:1" x14ac:dyDescent="0.35">
      <c r="A2790"/>
    </row>
    <row r="2791" spans="1:1" x14ac:dyDescent="0.35">
      <c r="A2791"/>
    </row>
    <row r="2792" spans="1:1" x14ac:dyDescent="0.35">
      <c r="A2792"/>
    </row>
    <row r="2793" spans="1:1" x14ac:dyDescent="0.35">
      <c r="A2793"/>
    </row>
    <row r="2794" spans="1:1" x14ac:dyDescent="0.35">
      <c r="A2794"/>
    </row>
    <row r="2795" spans="1:1" x14ac:dyDescent="0.35">
      <c r="A2795"/>
    </row>
    <row r="2796" spans="1:1" x14ac:dyDescent="0.35">
      <c r="A2796"/>
    </row>
    <row r="2797" spans="1:1" x14ac:dyDescent="0.35">
      <c r="A2797"/>
    </row>
    <row r="2798" spans="1:1" x14ac:dyDescent="0.35">
      <c r="A2798"/>
    </row>
    <row r="2799" spans="1:1" x14ac:dyDescent="0.35">
      <c r="A2799"/>
    </row>
    <row r="2800" spans="1:1" x14ac:dyDescent="0.35">
      <c r="A2800"/>
    </row>
    <row r="2801" spans="1:1" x14ac:dyDescent="0.35">
      <c r="A2801"/>
    </row>
    <row r="2802" spans="1:1" x14ac:dyDescent="0.35">
      <c r="A2802"/>
    </row>
    <row r="2803" spans="1:1" x14ac:dyDescent="0.35">
      <c r="A2803"/>
    </row>
    <row r="2804" spans="1:1" x14ac:dyDescent="0.35">
      <c r="A2804"/>
    </row>
    <row r="2805" spans="1:1" x14ac:dyDescent="0.35">
      <c r="A2805"/>
    </row>
    <row r="2806" spans="1:1" x14ac:dyDescent="0.35">
      <c r="A2806"/>
    </row>
    <row r="2807" spans="1:1" x14ac:dyDescent="0.35">
      <c r="A2807"/>
    </row>
    <row r="2808" spans="1:1" x14ac:dyDescent="0.35">
      <c r="A2808"/>
    </row>
    <row r="2809" spans="1:1" x14ac:dyDescent="0.35">
      <c r="A2809"/>
    </row>
    <row r="2810" spans="1:1" x14ac:dyDescent="0.35">
      <c r="A2810"/>
    </row>
    <row r="2811" spans="1:1" x14ac:dyDescent="0.35">
      <c r="A2811"/>
    </row>
    <row r="2812" spans="1:1" x14ac:dyDescent="0.35">
      <c r="A2812"/>
    </row>
    <row r="2813" spans="1:1" x14ac:dyDescent="0.35">
      <c r="A2813"/>
    </row>
    <row r="2814" spans="1:1" x14ac:dyDescent="0.35">
      <c r="A2814"/>
    </row>
    <row r="2815" spans="1:1" x14ac:dyDescent="0.35">
      <c r="A2815"/>
    </row>
    <row r="2816" spans="1:1" x14ac:dyDescent="0.35">
      <c r="A2816"/>
    </row>
    <row r="2817" spans="1:1" x14ac:dyDescent="0.35">
      <c r="A2817"/>
    </row>
    <row r="2818" spans="1:1" x14ac:dyDescent="0.35">
      <c r="A2818"/>
    </row>
    <row r="2819" spans="1:1" x14ac:dyDescent="0.35">
      <c r="A2819"/>
    </row>
    <row r="2820" spans="1:1" x14ac:dyDescent="0.35">
      <c r="A2820"/>
    </row>
    <row r="2821" spans="1:1" x14ac:dyDescent="0.35">
      <c r="A2821"/>
    </row>
    <row r="2822" spans="1:1" x14ac:dyDescent="0.35">
      <c r="A2822"/>
    </row>
    <row r="2823" spans="1:1" x14ac:dyDescent="0.35">
      <c r="A2823"/>
    </row>
    <row r="2824" spans="1:1" x14ac:dyDescent="0.35">
      <c r="A2824"/>
    </row>
    <row r="2825" spans="1:1" x14ac:dyDescent="0.35">
      <c r="A2825"/>
    </row>
    <row r="2826" spans="1:1" x14ac:dyDescent="0.35">
      <c r="A2826"/>
    </row>
    <row r="2827" spans="1:1" x14ac:dyDescent="0.35">
      <c r="A2827"/>
    </row>
    <row r="2828" spans="1:1" x14ac:dyDescent="0.35">
      <c r="A2828"/>
    </row>
    <row r="2829" spans="1:1" x14ac:dyDescent="0.35">
      <c r="A2829"/>
    </row>
    <row r="2830" spans="1:1" x14ac:dyDescent="0.35">
      <c r="A2830"/>
    </row>
    <row r="2831" spans="1:1" x14ac:dyDescent="0.35">
      <c r="A2831"/>
    </row>
    <row r="2832" spans="1:1" x14ac:dyDescent="0.35">
      <c r="A2832"/>
    </row>
    <row r="2833" spans="1:1" x14ac:dyDescent="0.35">
      <c r="A2833"/>
    </row>
    <row r="2834" spans="1:1" x14ac:dyDescent="0.35">
      <c r="A2834"/>
    </row>
    <row r="2835" spans="1:1" x14ac:dyDescent="0.35">
      <c r="A2835"/>
    </row>
    <row r="2836" spans="1:1" x14ac:dyDescent="0.35">
      <c r="A2836"/>
    </row>
    <row r="2837" spans="1:1" x14ac:dyDescent="0.35">
      <c r="A2837"/>
    </row>
    <row r="2838" spans="1:1" x14ac:dyDescent="0.35">
      <c r="A2838"/>
    </row>
    <row r="2839" spans="1:1" x14ac:dyDescent="0.35">
      <c r="A2839"/>
    </row>
    <row r="2840" spans="1:1" x14ac:dyDescent="0.35">
      <c r="A2840"/>
    </row>
    <row r="2841" spans="1:1" x14ac:dyDescent="0.35">
      <c r="A2841"/>
    </row>
    <row r="2842" spans="1:1" x14ac:dyDescent="0.35">
      <c r="A2842"/>
    </row>
    <row r="2843" spans="1:1" x14ac:dyDescent="0.35">
      <c r="A2843"/>
    </row>
    <row r="2844" spans="1:1" x14ac:dyDescent="0.35">
      <c r="A2844"/>
    </row>
    <row r="2845" spans="1:1" x14ac:dyDescent="0.35">
      <c r="A2845"/>
    </row>
    <row r="2846" spans="1:1" x14ac:dyDescent="0.35">
      <c r="A2846"/>
    </row>
    <row r="2847" spans="1:1" x14ac:dyDescent="0.35">
      <c r="A2847"/>
    </row>
    <row r="2848" spans="1:1" x14ac:dyDescent="0.35">
      <c r="A2848"/>
    </row>
    <row r="2849" spans="1:1" x14ac:dyDescent="0.35">
      <c r="A2849"/>
    </row>
    <row r="2850" spans="1:1" x14ac:dyDescent="0.35">
      <c r="A2850"/>
    </row>
    <row r="2851" spans="1:1" x14ac:dyDescent="0.35">
      <c r="A2851"/>
    </row>
    <row r="2852" spans="1:1" x14ac:dyDescent="0.35">
      <c r="A2852"/>
    </row>
    <row r="2853" spans="1:1" x14ac:dyDescent="0.35">
      <c r="A2853"/>
    </row>
    <row r="2854" spans="1:1" x14ac:dyDescent="0.35">
      <c r="A2854"/>
    </row>
    <row r="2855" spans="1:1" x14ac:dyDescent="0.35">
      <c r="A2855"/>
    </row>
    <row r="2856" spans="1:1" x14ac:dyDescent="0.35">
      <c r="A2856"/>
    </row>
    <row r="2857" spans="1:1" x14ac:dyDescent="0.35">
      <c r="A2857"/>
    </row>
    <row r="2858" spans="1:1" x14ac:dyDescent="0.35">
      <c r="A2858"/>
    </row>
    <row r="2859" spans="1:1" x14ac:dyDescent="0.35">
      <c r="A2859"/>
    </row>
    <row r="2860" spans="1:1" x14ac:dyDescent="0.35">
      <c r="A2860"/>
    </row>
    <row r="2861" spans="1:1" x14ac:dyDescent="0.35">
      <c r="A2861"/>
    </row>
    <row r="2862" spans="1:1" x14ac:dyDescent="0.35">
      <c r="A2862"/>
    </row>
    <row r="2863" spans="1:1" x14ac:dyDescent="0.35">
      <c r="A2863"/>
    </row>
    <row r="2864" spans="1:1" x14ac:dyDescent="0.35">
      <c r="A2864"/>
    </row>
    <row r="2865" spans="1:1" x14ac:dyDescent="0.35">
      <c r="A2865"/>
    </row>
    <row r="2866" spans="1:1" x14ac:dyDescent="0.35">
      <c r="A2866"/>
    </row>
    <row r="2867" spans="1:1" x14ac:dyDescent="0.35">
      <c r="A2867"/>
    </row>
    <row r="2868" spans="1:1" x14ac:dyDescent="0.35">
      <c r="A2868"/>
    </row>
    <row r="2869" spans="1:1" x14ac:dyDescent="0.35">
      <c r="A2869"/>
    </row>
    <row r="2870" spans="1:1" x14ac:dyDescent="0.35">
      <c r="A2870"/>
    </row>
    <row r="2871" spans="1:1" x14ac:dyDescent="0.35">
      <c r="A2871"/>
    </row>
    <row r="2872" spans="1:1" x14ac:dyDescent="0.35">
      <c r="A2872"/>
    </row>
    <row r="2873" spans="1:1" x14ac:dyDescent="0.35">
      <c r="A2873"/>
    </row>
    <row r="2874" spans="1:1" x14ac:dyDescent="0.35">
      <c r="A2874"/>
    </row>
    <row r="2875" spans="1:1" x14ac:dyDescent="0.35">
      <c r="A2875"/>
    </row>
    <row r="2876" spans="1:1" x14ac:dyDescent="0.35">
      <c r="A2876"/>
    </row>
    <row r="2877" spans="1:1" x14ac:dyDescent="0.35">
      <c r="A2877"/>
    </row>
    <row r="2878" spans="1:1" x14ac:dyDescent="0.35">
      <c r="A2878"/>
    </row>
    <row r="2879" spans="1:1" x14ac:dyDescent="0.35">
      <c r="A2879"/>
    </row>
    <row r="2880" spans="1:1" x14ac:dyDescent="0.35">
      <c r="A2880"/>
    </row>
    <row r="2881" spans="1:1" x14ac:dyDescent="0.35">
      <c r="A2881"/>
    </row>
    <row r="2882" spans="1:1" x14ac:dyDescent="0.35">
      <c r="A2882"/>
    </row>
    <row r="2883" spans="1:1" x14ac:dyDescent="0.35">
      <c r="A2883"/>
    </row>
    <row r="2884" spans="1:1" x14ac:dyDescent="0.35">
      <c r="A2884"/>
    </row>
    <row r="2885" spans="1:1" x14ac:dyDescent="0.35">
      <c r="A2885"/>
    </row>
    <row r="2886" spans="1:1" x14ac:dyDescent="0.35">
      <c r="A2886"/>
    </row>
    <row r="2887" spans="1:1" x14ac:dyDescent="0.35">
      <c r="A2887"/>
    </row>
    <row r="2888" spans="1:1" x14ac:dyDescent="0.35">
      <c r="A2888"/>
    </row>
    <row r="2889" spans="1:1" x14ac:dyDescent="0.35">
      <c r="A2889"/>
    </row>
    <row r="2890" spans="1:1" x14ac:dyDescent="0.35">
      <c r="A2890"/>
    </row>
    <row r="2891" spans="1:1" x14ac:dyDescent="0.35">
      <c r="A2891"/>
    </row>
    <row r="2892" spans="1:1" x14ac:dyDescent="0.35">
      <c r="A2892"/>
    </row>
    <row r="2893" spans="1:1" x14ac:dyDescent="0.35">
      <c r="A2893"/>
    </row>
    <row r="2894" spans="1:1" x14ac:dyDescent="0.35">
      <c r="A2894"/>
    </row>
    <row r="2895" spans="1:1" x14ac:dyDescent="0.35">
      <c r="A2895"/>
    </row>
    <row r="2896" spans="1:1" x14ac:dyDescent="0.35">
      <c r="A2896"/>
    </row>
    <row r="2897" spans="1:1" x14ac:dyDescent="0.35">
      <c r="A2897"/>
    </row>
    <row r="2898" spans="1:1" x14ac:dyDescent="0.35">
      <c r="A2898"/>
    </row>
    <row r="2899" spans="1:1" x14ac:dyDescent="0.35">
      <c r="A2899"/>
    </row>
    <row r="2900" spans="1:1" x14ac:dyDescent="0.35">
      <c r="A2900"/>
    </row>
    <row r="2901" spans="1:1" x14ac:dyDescent="0.35">
      <c r="A2901"/>
    </row>
    <row r="2902" spans="1:1" x14ac:dyDescent="0.35">
      <c r="A2902"/>
    </row>
    <row r="2903" spans="1:1" x14ac:dyDescent="0.35">
      <c r="A2903"/>
    </row>
    <row r="2904" spans="1:1" x14ac:dyDescent="0.35">
      <c r="A2904"/>
    </row>
    <row r="2905" spans="1:1" x14ac:dyDescent="0.35">
      <c r="A2905"/>
    </row>
    <row r="2906" spans="1:1" x14ac:dyDescent="0.35">
      <c r="A2906"/>
    </row>
    <row r="2907" spans="1:1" x14ac:dyDescent="0.35">
      <c r="A2907"/>
    </row>
    <row r="2908" spans="1:1" x14ac:dyDescent="0.35">
      <c r="A2908"/>
    </row>
    <row r="2909" spans="1:1" x14ac:dyDescent="0.35">
      <c r="A2909"/>
    </row>
    <row r="2910" spans="1:1" x14ac:dyDescent="0.35">
      <c r="A2910"/>
    </row>
    <row r="2911" spans="1:1" x14ac:dyDescent="0.35">
      <c r="A2911"/>
    </row>
    <row r="2912" spans="1:1" x14ac:dyDescent="0.35">
      <c r="A2912"/>
    </row>
    <row r="2913" spans="1:1" x14ac:dyDescent="0.35">
      <c r="A2913"/>
    </row>
    <row r="2914" spans="1:1" x14ac:dyDescent="0.35">
      <c r="A2914"/>
    </row>
    <row r="2915" spans="1:1" x14ac:dyDescent="0.35">
      <c r="A2915"/>
    </row>
    <row r="2916" spans="1:1" x14ac:dyDescent="0.35">
      <c r="A2916"/>
    </row>
    <row r="2917" spans="1:1" x14ac:dyDescent="0.35">
      <c r="A2917"/>
    </row>
    <row r="2918" spans="1:1" x14ac:dyDescent="0.35">
      <c r="A2918"/>
    </row>
    <row r="2919" spans="1:1" x14ac:dyDescent="0.35">
      <c r="A2919"/>
    </row>
    <row r="2920" spans="1:1" x14ac:dyDescent="0.35">
      <c r="A2920"/>
    </row>
    <row r="2921" spans="1:1" x14ac:dyDescent="0.35">
      <c r="A2921"/>
    </row>
    <row r="2922" spans="1:1" x14ac:dyDescent="0.35">
      <c r="A2922"/>
    </row>
    <row r="2923" spans="1:1" x14ac:dyDescent="0.35">
      <c r="A2923"/>
    </row>
    <row r="2924" spans="1:1" x14ac:dyDescent="0.35">
      <c r="A2924"/>
    </row>
    <row r="2925" spans="1:1" x14ac:dyDescent="0.35">
      <c r="A2925"/>
    </row>
    <row r="2926" spans="1:1" x14ac:dyDescent="0.35">
      <c r="A2926"/>
    </row>
    <row r="2927" spans="1:1" x14ac:dyDescent="0.35">
      <c r="A2927"/>
    </row>
    <row r="2928" spans="1:1" x14ac:dyDescent="0.35">
      <c r="A2928"/>
    </row>
    <row r="2929" spans="1:1" x14ac:dyDescent="0.35">
      <c r="A2929"/>
    </row>
    <row r="2930" spans="1:1" x14ac:dyDescent="0.35">
      <c r="A2930"/>
    </row>
    <row r="2931" spans="1:1" x14ac:dyDescent="0.35">
      <c r="A2931"/>
    </row>
    <row r="2932" spans="1:1" x14ac:dyDescent="0.35">
      <c r="A2932"/>
    </row>
    <row r="2933" spans="1:1" x14ac:dyDescent="0.35">
      <c r="A2933"/>
    </row>
    <row r="2934" spans="1:1" x14ac:dyDescent="0.35">
      <c r="A2934"/>
    </row>
    <row r="2935" spans="1:1" x14ac:dyDescent="0.35">
      <c r="A2935"/>
    </row>
    <row r="2936" spans="1:1" x14ac:dyDescent="0.35">
      <c r="A2936"/>
    </row>
    <row r="2937" spans="1:1" x14ac:dyDescent="0.35">
      <c r="A2937"/>
    </row>
    <row r="2938" spans="1:1" x14ac:dyDescent="0.35">
      <c r="A2938"/>
    </row>
    <row r="2939" spans="1:1" x14ac:dyDescent="0.35">
      <c r="A2939"/>
    </row>
    <row r="2940" spans="1:1" x14ac:dyDescent="0.35">
      <c r="A2940"/>
    </row>
    <row r="2941" spans="1:1" x14ac:dyDescent="0.35">
      <c r="A2941"/>
    </row>
    <row r="2942" spans="1:1" x14ac:dyDescent="0.35">
      <c r="A2942"/>
    </row>
    <row r="2943" spans="1:1" x14ac:dyDescent="0.35">
      <c r="A2943"/>
    </row>
    <row r="2944" spans="1:1" x14ac:dyDescent="0.35">
      <c r="A2944"/>
    </row>
    <row r="2945" spans="1:1" x14ac:dyDescent="0.35">
      <c r="A2945"/>
    </row>
    <row r="2946" spans="1:1" x14ac:dyDescent="0.35">
      <c r="A2946"/>
    </row>
    <row r="2947" spans="1:1" x14ac:dyDescent="0.35">
      <c r="A2947"/>
    </row>
    <row r="2948" spans="1:1" x14ac:dyDescent="0.35">
      <c r="A2948"/>
    </row>
    <row r="2949" spans="1:1" x14ac:dyDescent="0.35">
      <c r="A2949"/>
    </row>
    <row r="2950" spans="1:1" x14ac:dyDescent="0.35">
      <c r="A2950"/>
    </row>
    <row r="2951" spans="1:1" x14ac:dyDescent="0.35">
      <c r="A2951"/>
    </row>
    <row r="2952" spans="1:1" x14ac:dyDescent="0.35">
      <c r="A2952"/>
    </row>
    <row r="2953" spans="1:1" x14ac:dyDescent="0.35">
      <c r="A2953"/>
    </row>
    <row r="2954" spans="1:1" x14ac:dyDescent="0.35">
      <c r="A2954"/>
    </row>
    <row r="2955" spans="1:1" x14ac:dyDescent="0.35">
      <c r="A2955"/>
    </row>
    <row r="2956" spans="1:1" x14ac:dyDescent="0.35">
      <c r="A2956"/>
    </row>
    <row r="2957" spans="1:1" x14ac:dyDescent="0.35">
      <c r="A2957"/>
    </row>
    <row r="2958" spans="1:1" x14ac:dyDescent="0.35">
      <c r="A2958"/>
    </row>
    <row r="2959" spans="1:1" x14ac:dyDescent="0.35">
      <c r="A2959"/>
    </row>
    <row r="2960" spans="1:1" x14ac:dyDescent="0.35">
      <c r="A2960"/>
    </row>
    <row r="2961" spans="1:1" x14ac:dyDescent="0.35">
      <c r="A2961"/>
    </row>
    <row r="2962" spans="1:1" x14ac:dyDescent="0.35">
      <c r="A2962"/>
    </row>
    <row r="2963" spans="1:1" x14ac:dyDescent="0.35">
      <c r="A2963"/>
    </row>
    <row r="2964" spans="1:1" x14ac:dyDescent="0.35">
      <c r="A2964"/>
    </row>
    <row r="2965" spans="1:1" x14ac:dyDescent="0.35">
      <c r="A2965"/>
    </row>
    <row r="2966" spans="1:1" x14ac:dyDescent="0.35">
      <c r="A2966"/>
    </row>
    <row r="2967" spans="1:1" x14ac:dyDescent="0.35">
      <c r="A2967"/>
    </row>
    <row r="2968" spans="1:1" x14ac:dyDescent="0.35">
      <c r="A2968"/>
    </row>
    <row r="2969" spans="1:1" x14ac:dyDescent="0.35">
      <c r="A2969"/>
    </row>
    <row r="2970" spans="1:1" x14ac:dyDescent="0.35">
      <c r="A2970"/>
    </row>
    <row r="2971" spans="1:1" x14ac:dyDescent="0.35">
      <c r="A2971"/>
    </row>
    <row r="2972" spans="1:1" x14ac:dyDescent="0.35">
      <c r="A2972"/>
    </row>
    <row r="2973" spans="1:1" x14ac:dyDescent="0.35">
      <c r="A2973"/>
    </row>
    <row r="2974" spans="1:1" x14ac:dyDescent="0.35">
      <c r="A2974"/>
    </row>
    <row r="2975" spans="1:1" x14ac:dyDescent="0.35">
      <c r="A2975"/>
    </row>
    <row r="2976" spans="1:1" x14ac:dyDescent="0.35">
      <c r="A2976"/>
    </row>
    <row r="2977" spans="1:1" x14ac:dyDescent="0.35">
      <c r="A2977"/>
    </row>
    <row r="2978" spans="1:1" x14ac:dyDescent="0.35">
      <c r="A2978"/>
    </row>
    <row r="2979" spans="1:1" x14ac:dyDescent="0.35">
      <c r="A2979"/>
    </row>
    <row r="2980" spans="1:1" x14ac:dyDescent="0.35">
      <c r="A2980"/>
    </row>
    <row r="2981" spans="1:1" x14ac:dyDescent="0.35">
      <c r="A2981"/>
    </row>
    <row r="2982" spans="1:1" x14ac:dyDescent="0.35">
      <c r="A2982"/>
    </row>
    <row r="2983" spans="1:1" x14ac:dyDescent="0.35">
      <c r="A2983"/>
    </row>
    <row r="2984" spans="1:1" x14ac:dyDescent="0.35">
      <c r="A2984"/>
    </row>
    <row r="2985" spans="1:1" x14ac:dyDescent="0.35">
      <c r="A2985"/>
    </row>
    <row r="2986" spans="1:1" x14ac:dyDescent="0.35">
      <c r="A2986"/>
    </row>
    <row r="2987" spans="1:1" x14ac:dyDescent="0.35">
      <c r="A2987"/>
    </row>
    <row r="2988" spans="1:1" x14ac:dyDescent="0.35">
      <c r="A2988"/>
    </row>
    <row r="2989" spans="1:1" x14ac:dyDescent="0.35">
      <c r="A2989"/>
    </row>
    <row r="2990" spans="1:1" x14ac:dyDescent="0.35">
      <c r="A2990"/>
    </row>
    <row r="2991" spans="1:1" x14ac:dyDescent="0.35">
      <c r="A2991"/>
    </row>
    <row r="2992" spans="1:1" x14ac:dyDescent="0.35">
      <c r="A2992"/>
    </row>
    <row r="2993" spans="1:1" x14ac:dyDescent="0.35">
      <c r="A2993"/>
    </row>
    <row r="2994" spans="1:1" x14ac:dyDescent="0.35">
      <c r="A2994"/>
    </row>
    <row r="2995" spans="1:1" x14ac:dyDescent="0.35">
      <c r="A2995"/>
    </row>
    <row r="2996" spans="1:1" x14ac:dyDescent="0.35">
      <c r="A2996"/>
    </row>
    <row r="2997" spans="1:1" x14ac:dyDescent="0.35">
      <c r="A2997"/>
    </row>
    <row r="2998" spans="1:1" x14ac:dyDescent="0.35">
      <c r="A2998"/>
    </row>
    <row r="2999" spans="1:1" x14ac:dyDescent="0.35">
      <c r="A2999"/>
    </row>
    <row r="3000" spans="1:1" x14ac:dyDescent="0.35">
      <c r="A3000"/>
    </row>
    <row r="3001" spans="1:1" x14ac:dyDescent="0.35">
      <c r="A3001"/>
    </row>
    <row r="3002" spans="1:1" x14ac:dyDescent="0.35">
      <c r="A3002"/>
    </row>
    <row r="3003" spans="1:1" x14ac:dyDescent="0.35">
      <c r="A3003"/>
    </row>
    <row r="3004" spans="1:1" x14ac:dyDescent="0.35">
      <c r="A3004"/>
    </row>
    <row r="3005" spans="1:1" x14ac:dyDescent="0.35">
      <c r="A3005"/>
    </row>
    <row r="3006" spans="1:1" x14ac:dyDescent="0.35">
      <c r="A3006"/>
    </row>
    <row r="3007" spans="1:1" x14ac:dyDescent="0.35">
      <c r="A3007"/>
    </row>
    <row r="3008" spans="1:1" x14ac:dyDescent="0.35">
      <c r="A3008"/>
    </row>
    <row r="3009" spans="1:1" x14ac:dyDescent="0.35">
      <c r="A3009"/>
    </row>
    <row r="3010" spans="1:1" x14ac:dyDescent="0.35">
      <c r="A3010"/>
    </row>
    <row r="3011" spans="1:1" x14ac:dyDescent="0.35">
      <c r="A3011"/>
    </row>
    <row r="3012" spans="1:1" x14ac:dyDescent="0.35">
      <c r="A3012"/>
    </row>
    <row r="3013" spans="1:1" x14ac:dyDescent="0.35">
      <c r="A3013"/>
    </row>
    <row r="3014" spans="1:1" x14ac:dyDescent="0.35">
      <c r="A3014"/>
    </row>
    <row r="3015" spans="1:1" x14ac:dyDescent="0.35">
      <c r="A3015"/>
    </row>
    <row r="3016" spans="1:1" x14ac:dyDescent="0.35">
      <c r="A3016"/>
    </row>
    <row r="3017" spans="1:1" x14ac:dyDescent="0.35">
      <c r="A3017"/>
    </row>
    <row r="3018" spans="1:1" x14ac:dyDescent="0.35">
      <c r="A3018"/>
    </row>
    <row r="3019" spans="1:1" x14ac:dyDescent="0.35">
      <c r="A3019"/>
    </row>
    <row r="3020" spans="1:1" x14ac:dyDescent="0.35">
      <c r="A3020"/>
    </row>
    <row r="3021" spans="1:1" x14ac:dyDescent="0.35">
      <c r="A3021"/>
    </row>
    <row r="3022" spans="1:1" x14ac:dyDescent="0.35">
      <c r="A3022"/>
    </row>
    <row r="3023" spans="1:1" x14ac:dyDescent="0.35">
      <c r="A3023"/>
    </row>
    <row r="3024" spans="1:1" x14ac:dyDescent="0.35">
      <c r="A3024"/>
    </row>
    <row r="3025" spans="1:1" x14ac:dyDescent="0.35">
      <c r="A3025"/>
    </row>
    <row r="3026" spans="1:1" x14ac:dyDescent="0.35">
      <c r="A3026"/>
    </row>
    <row r="3027" spans="1:1" x14ac:dyDescent="0.35">
      <c r="A3027"/>
    </row>
    <row r="3028" spans="1:1" x14ac:dyDescent="0.35">
      <c r="A3028"/>
    </row>
    <row r="3029" spans="1:1" x14ac:dyDescent="0.35">
      <c r="A3029"/>
    </row>
    <row r="3030" spans="1:1" x14ac:dyDescent="0.35">
      <c r="A3030"/>
    </row>
    <row r="3031" spans="1:1" x14ac:dyDescent="0.35">
      <c r="A3031"/>
    </row>
    <row r="3032" spans="1:1" x14ac:dyDescent="0.35">
      <c r="A3032"/>
    </row>
    <row r="3033" spans="1:1" x14ac:dyDescent="0.35">
      <c r="A3033"/>
    </row>
    <row r="3034" spans="1:1" x14ac:dyDescent="0.35">
      <c r="A3034"/>
    </row>
    <row r="3035" spans="1:1" x14ac:dyDescent="0.35">
      <c r="A3035"/>
    </row>
    <row r="3036" spans="1:1" x14ac:dyDescent="0.35">
      <c r="A3036"/>
    </row>
    <row r="3037" spans="1:1" x14ac:dyDescent="0.35">
      <c r="A3037"/>
    </row>
    <row r="3038" spans="1:1" x14ac:dyDescent="0.35">
      <c r="A3038"/>
    </row>
    <row r="3039" spans="1:1" x14ac:dyDescent="0.35">
      <c r="A3039"/>
    </row>
    <row r="3040" spans="1:1" x14ac:dyDescent="0.35">
      <c r="A3040"/>
    </row>
    <row r="3041" spans="1:1" x14ac:dyDescent="0.35">
      <c r="A3041"/>
    </row>
    <row r="3042" spans="1:1" x14ac:dyDescent="0.35">
      <c r="A3042"/>
    </row>
    <row r="3043" spans="1:1" x14ac:dyDescent="0.35">
      <c r="A3043"/>
    </row>
    <row r="3044" spans="1:1" x14ac:dyDescent="0.35">
      <c r="A3044"/>
    </row>
    <row r="3045" spans="1:1" x14ac:dyDescent="0.35">
      <c r="A3045"/>
    </row>
    <row r="3046" spans="1:1" x14ac:dyDescent="0.35">
      <c r="A3046"/>
    </row>
    <row r="3047" spans="1:1" x14ac:dyDescent="0.35">
      <c r="A3047"/>
    </row>
    <row r="3048" spans="1:1" x14ac:dyDescent="0.35">
      <c r="A3048"/>
    </row>
    <row r="3049" spans="1:1" x14ac:dyDescent="0.35">
      <c r="A3049"/>
    </row>
    <row r="3050" spans="1:1" x14ac:dyDescent="0.35">
      <c r="A3050"/>
    </row>
    <row r="3051" spans="1:1" x14ac:dyDescent="0.35">
      <c r="A3051"/>
    </row>
    <row r="3052" spans="1:1" x14ac:dyDescent="0.35">
      <c r="A3052"/>
    </row>
    <row r="3053" spans="1:1" x14ac:dyDescent="0.35">
      <c r="A3053"/>
    </row>
    <row r="3054" spans="1:1" x14ac:dyDescent="0.35">
      <c r="A3054"/>
    </row>
    <row r="3055" spans="1:1" x14ac:dyDescent="0.35">
      <c r="A3055"/>
    </row>
    <row r="3056" spans="1:1" x14ac:dyDescent="0.35">
      <c r="A3056"/>
    </row>
    <row r="3057" spans="1:1" x14ac:dyDescent="0.35">
      <c r="A3057"/>
    </row>
    <row r="3058" spans="1:1" x14ac:dyDescent="0.35">
      <c r="A3058"/>
    </row>
    <row r="3059" spans="1:1" x14ac:dyDescent="0.35">
      <c r="A3059"/>
    </row>
    <row r="3060" spans="1:1" x14ac:dyDescent="0.35">
      <c r="A3060"/>
    </row>
    <row r="3061" spans="1:1" x14ac:dyDescent="0.35">
      <c r="A3061"/>
    </row>
    <row r="3062" spans="1:1" x14ac:dyDescent="0.35">
      <c r="A3062"/>
    </row>
    <row r="3063" spans="1:1" x14ac:dyDescent="0.35">
      <c r="A3063"/>
    </row>
    <row r="3064" spans="1:1" x14ac:dyDescent="0.35">
      <c r="A3064"/>
    </row>
    <row r="3065" spans="1:1" x14ac:dyDescent="0.35">
      <c r="A3065"/>
    </row>
    <row r="3066" spans="1:1" x14ac:dyDescent="0.35">
      <c r="A3066"/>
    </row>
    <row r="3067" spans="1:1" x14ac:dyDescent="0.35">
      <c r="A3067"/>
    </row>
    <row r="3068" spans="1:1" x14ac:dyDescent="0.35">
      <c r="A3068"/>
    </row>
    <row r="3069" spans="1:1" x14ac:dyDescent="0.35">
      <c r="A3069"/>
    </row>
    <row r="3070" spans="1:1" x14ac:dyDescent="0.35">
      <c r="A3070"/>
    </row>
    <row r="3071" spans="1:1" x14ac:dyDescent="0.35">
      <c r="A3071"/>
    </row>
    <row r="3072" spans="1:1" x14ac:dyDescent="0.35">
      <c r="A3072"/>
    </row>
    <row r="3073" spans="1:1" x14ac:dyDescent="0.35">
      <c r="A3073"/>
    </row>
    <row r="3074" spans="1:1" x14ac:dyDescent="0.35">
      <c r="A3074"/>
    </row>
    <row r="3075" spans="1:1" x14ac:dyDescent="0.35">
      <c r="A3075"/>
    </row>
    <row r="3076" spans="1:1" x14ac:dyDescent="0.35">
      <c r="A3076"/>
    </row>
    <row r="3077" spans="1:1" x14ac:dyDescent="0.35">
      <c r="A3077"/>
    </row>
    <row r="3078" spans="1:1" x14ac:dyDescent="0.35">
      <c r="A3078"/>
    </row>
    <row r="3079" spans="1:1" x14ac:dyDescent="0.35">
      <c r="A3079"/>
    </row>
    <row r="3080" spans="1:1" x14ac:dyDescent="0.35">
      <c r="A3080"/>
    </row>
    <row r="3081" spans="1:1" x14ac:dyDescent="0.35">
      <c r="A3081"/>
    </row>
    <row r="3082" spans="1:1" x14ac:dyDescent="0.35">
      <c r="A3082"/>
    </row>
    <row r="3083" spans="1:1" x14ac:dyDescent="0.35">
      <c r="A3083"/>
    </row>
    <row r="3084" spans="1:1" x14ac:dyDescent="0.35">
      <c r="A3084"/>
    </row>
    <row r="3085" spans="1:1" x14ac:dyDescent="0.35">
      <c r="A3085"/>
    </row>
    <row r="3086" spans="1:1" x14ac:dyDescent="0.35">
      <c r="A3086"/>
    </row>
    <row r="3087" spans="1:1" x14ac:dyDescent="0.35">
      <c r="A3087"/>
    </row>
    <row r="3088" spans="1:1" x14ac:dyDescent="0.35">
      <c r="A3088"/>
    </row>
    <row r="3089" spans="1:1" x14ac:dyDescent="0.35">
      <c r="A3089"/>
    </row>
    <row r="3090" spans="1:1" x14ac:dyDescent="0.35">
      <c r="A3090"/>
    </row>
    <row r="3091" spans="1:1" x14ac:dyDescent="0.35">
      <c r="A3091"/>
    </row>
    <row r="3092" spans="1:1" x14ac:dyDescent="0.35">
      <c r="A3092"/>
    </row>
    <row r="3093" spans="1:1" x14ac:dyDescent="0.35">
      <c r="A3093"/>
    </row>
    <row r="3094" spans="1:1" x14ac:dyDescent="0.35">
      <c r="A3094"/>
    </row>
    <row r="3095" spans="1:1" x14ac:dyDescent="0.35">
      <c r="A3095"/>
    </row>
    <row r="3096" spans="1:1" x14ac:dyDescent="0.35">
      <c r="A3096"/>
    </row>
    <row r="3097" spans="1:1" x14ac:dyDescent="0.35">
      <c r="A3097"/>
    </row>
    <row r="3098" spans="1:1" x14ac:dyDescent="0.35">
      <c r="A3098"/>
    </row>
    <row r="3099" spans="1:1" x14ac:dyDescent="0.35">
      <c r="A3099"/>
    </row>
    <row r="3100" spans="1:1" x14ac:dyDescent="0.35">
      <c r="A3100"/>
    </row>
    <row r="3101" spans="1:1" x14ac:dyDescent="0.35">
      <c r="A3101"/>
    </row>
    <row r="3102" spans="1:1" x14ac:dyDescent="0.35">
      <c r="A3102"/>
    </row>
    <row r="3103" spans="1:1" x14ac:dyDescent="0.35">
      <c r="A3103"/>
    </row>
    <row r="3104" spans="1:1" x14ac:dyDescent="0.35">
      <c r="A3104"/>
    </row>
    <row r="3105" spans="1:1" x14ac:dyDescent="0.35">
      <c r="A3105"/>
    </row>
    <row r="3106" spans="1:1" x14ac:dyDescent="0.35">
      <c r="A3106"/>
    </row>
    <row r="3107" spans="1:1" x14ac:dyDescent="0.35">
      <c r="A3107"/>
    </row>
    <row r="3108" spans="1:1" x14ac:dyDescent="0.35">
      <c r="A3108"/>
    </row>
    <row r="3109" spans="1:1" x14ac:dyDescent="0.35">
      <c r="A3109"/>
    </row>
    <row r="3110" spans="1:1" x14ac:dyDescent="0.35">
      <c r="A3110"/>
    </row>
    <row r="3111" spans="1:1" x14ac:dyDescent="0.35">
      <c r="A3111"/>
    </row>
    <row r="3112" spans="1:1" x14ac:dyDescent="0.35">
      <c r="A3112"/>
    </row>
    <row r="3113" spans="1:1" x14ac:dyDescent="0.35">
      <c r="A3113"/>
    </row>
    <row r="3114" spans="1:1" x14ac:dyDescent="0.35">
      <c r="A3114"/>
    </row>
    <row r="3115" spans="1:1" x14ac:dyDescent="0.35">
      <c r="A3115"/>
    </row>
    <row r="3116" spans="1:1" x14ac:dyDescent="0.35">
      <c r="A3116"/>
    </row>
    <row r="3117" spans="1:1" x14ac:dyDescent="0.35">
      <c r="A3117"/>
    </row>
    <row r="3118" spans="1:1" x14ac:dyDescent="0.35">
      <c r="A3118"/>
    </row>
    <row r="3119" spans="1:1" x14ac:dyDescent="0.35">
      <c r="A3119"/>
    </row>
    <row r="3120" spans="1:1" x14ac:dyDescent="0.35">
      <c r="A3120"/>
    </row>
    <row r="3121" spans="1:1" x14ac:dyDescent="0.35">
      <c r="A3121"/>
    </row>
    <row r="3122" spans="1:1" x14ac:dyDescent="0.35">
      <c r="A3122"/>
    </row>
    <row r="3123" spans="1:1" x14ac:dyDescent="0.35">
      <c r="A3123"/>
    </row>
    <row r="3124" spans="1:1" x14ac:dyDescent="0.35">
      <c r="A3124"/>
    </row>
    <row r="3125" spans="1:1" x14ac:dyDescent="0.35">
      <c r="A3125"/>
    </row>
    <row r="3126" spans="1:1" x14ac:dyDescent="0.35">
      <c r="A3126"/>
    </row>
    <row r="3127" spans="1:1" x14ac:dyDescent="0.35">
      <c r="A3127"/>
    </row>
    <row r="3128" spans="1:1" x14ac:dyDescent="0.35">
      <c r="A3128"/>
    </row>
    <row r="3129" spans="1:1" x14ac:dyDescent="0.35">
      <c r="A3129"/>
    </row>
    <row r="3130" spans="1:1" x14ac:dyDescent="0.35">
      <c r="A3130"/>
    </row>
    <row r="3131" spans="1:1" x14ac:dyDescent="0.35">
      <c r="A3131"/>
    </row>
    <row r="3132" spans="1:1" x14ac:dyDescent="0.35">
      <c r="A3132"/>
    </row>
    <row r="3133" spans="1:1" x14ac:dyDescent="0.35">
      <c r="A3133"/>
    </row>
    <row r="3134" spans="1:1" x14ac:dyDescent="0.35">
      <c r="A3134"/>
    </row>
    <row r="3135" spans="1:1" x14ac:dyDescent="0.35">
      <c r="A3135"/>
    </row>
    <row r="3136" spans="1:1" x14ac:dyDescent="0.35">
      <c r="A3136"/>
    </row>
    <row r="3137" spans="1:1" x14ac:dyDescent="0.35">
      <c r="A3137"/>
    </row>
    <row r="3138" spans="1:1" x14ac:dyDescent="0.35">
      <c r="A3138"/>
    </row>
    <row r="3139" spans="1:1" x14ac:dyDescent="0.35">
      <c r="A3139"/>
    </row>
    <row r="3140" spans="1:1" x14ac:dyDescent="0.35">
      <c r="A3140"/>
    </row>
    <row r="3141" spans="1:1" x14ac:dyDescent="0.35">
      <c r="A3141"/>
    </row>
    <row r="3142" spans="1:1" x14ac:dyDescent="0.35">
      <c r="A3142"/>
    </row>
    <row r="3143" spans="1:1" x14ac:dyDescent="0.35">
      <c r="A3143"/>
    </row>
    <row r="3144" spans="1:1" x14ac:dyDescent="0.35">
      <c r="A3144"/>
    </row>
    <row r="3145" spans="1:1" x14ac:dyDescent="0.35">
      <c r="A3145"/>
    </row>
    <row r="3146" spans="1:1" x14ac:dyDescent="0.35">
      <c r="A3146"/>
    </row>
    <row r="3147" spans="1:1" x14ac:dyDescent="0.35">
      <c r="A3147"/>
    </row>
    <row r="3148" spans="1:1" x14ac:dyDescent="0.35">
      <c r="A3148"/>
    </row>
    <row r="3149" spans="1:1" x14ac:dyDescent="0.35">
      <c r="A3149"/>
    </row>
    <row r="3150" spans="1:1" x14ac:dyDescent="0.35">
      <c r="A3150"/>
    </row>
    <row r="3151" spans="1:1" x14ac:dyDescent="0.35">
      <c r="A3151"/>
    </row>
    <row r="3152" spans="1:1" x14ac:dyDescent="0.35">
      <c r="A3152"/>
    </row>
    <row r="3153" spans="1:1" x14ac:dyDescent="0.35">
      <c r="A3153"/>
    </row>
    <row r="3154" spans="1:1" x14ac:dyDescent="0.35">
      <c r="A3154"/>
    </row>
    <row r="3155" spans="1:1" x14ac:dyDescent="0.35">
      <c r="A3155"/>
    </row>
    <row r="3156" spans="1:1" x14ac:dyDescent="0.35">
      <c r="A3156"/>
    </row>
    <row r="3157" spans="1:1" x14ac:dyDescent="0.35">
      <c r="A3157"/>
    </row>
    <row r="3158" spans="1:1" x14ac:dyDescent="0.35">
      <c r="A3158"/>
    </row>
    <row r="3159" spans="1:1" x14ac:dyDescent="0.35">
      <c r="A3159"/>
    </row>
    <row r="3160" spans="1:1" x14ac:dyDescent="0.35">
      <c r="A3160"/>
    </row>
    <row r="3161" spans="1:1" x14ac:dyDescent="0.35">
      <c r="A3161"/>
    </row>
    <row r="3162" spans="1:1" x14ac:dyDescent="0.35">
      <c r="A3162"/>
    </row>
    <row r="3163" spans="1:1" x14ac:dyDescent="0.35">
      <c r="A3163"/>
    </row>
    <row r="3164" spans="1:1" x14ac:dyDescent="0.35">
      <c r="A3164"/>
    </row>
    <row r="3165" spans="1:1" x14ac:dyDescent="0.35">
      <c r="A3165"/>
    </row>
    <row r="3166" spans="1:1" x14ac:dyDescent="0.35">
      <c r="A3166"/>
    </row>
    <row r="3167" spans="1:1" x14ac:dyDescent="0.35">
      <c r="A3167"/>
    </row>
    <row r="3168" spans="1:1" x14ac:dyDescent="0.35">
      <c r="A3168"/>
    </row>
    <row r="3169" spans="1:1" x14ac:dyDescent="0.35">
      <c r="A3169"/>
    </row>
    <row r="3170" spans="1:1" x14ac:dyDescent="0.35">
      <c r="A3170"/>
    </row>
    <row r="3171" spans="1:1" x14ac:dyDescent="0.35">
      <c r="A3171"/>
    </row>
    <row r="3172" spans="1:1" x14ac:dyDescent="0.35">
      <c r="A3172"/>
    </row>
    <row r="3173" spans="1:1" x14ac:dyDescent="0.35">
      <c r="A3173"/>
    </row>
    <row r="3174" spans="1:1" x14ac:dyDescent="0.35">
      <c r="A3174"/>
    </row>
    <row r="3175" spans="1:1" x14ac:dyDescent="0.35">
      <c r="A3175"/>
    </row>
    <row r="3176" spans="1:1" x14ac:dyDescent="0.35">
      <c r="A3176"/>
    </row>
    <row r="3177" spans="1:1" x14ac:dyDescent="0.35">
      <c r="A3177"/>
    </row>
    <row r="3178" spans="1:1" x14ac:dyDescent="0.35">
      <c r="A3178"/>
    </row>
    <row r="3179" spans="1:1" x14ac:dyDescent="0.35">
      <c r="A3179"/>
    </row>
    <row r="3180" spans="1:1" x14ac:dyDescent="0.35">
      <c r="A3180"/>
    </row>
    <row r="3181" spans="1:1" x14ac:dyDescent="0.35">
      <c r="A3181"/>
    </row>
    <row r="3182" spans="1:1" x14ac:dyDescent="0.35">
      <c r="A3182"/>
    </row>
    <row r="3183" spans="1:1" x14ac:dyDescent="0.35">
      <c r="A3183"/>
    </row>
    <row r="3184" spans="1:1" x14ac:dyDescent="0.35">
      <c r="A3184"/>
    </row>
    <row r="3185" spans="1:1" x14ac:dyDescent="0.35">
      <c r="A3185"/>
    </row>
    <row r="3186" spans="1:1" x14ac:dyDescent="0.35">
      <c r="A3186"/>
    </row>
    <row r="3187" spans="1:1" x14ac:dyDescent="0.35">
      <c r="A3187"/>
    </row>
    <row r="3188" spans="1:1" x14ac:dyDescent="0.35">
      <c r="A3188"/>
    </row>
    <row r="3189" spans="1:1" x14ac:dyDescent="0.35">
      <c r="A3189"/>
    </row>
    <row r="3190" spans="1:1" x14ac:dyDescent="0.35">
      <c r="A3190"/>
    </row>
    <row r="3191" spans="1:1" x14ac:dyDescent="0.35">
      <c r="A3191"/>
    </row>
    <row r="3192" spans="1:1" x14ac:dyDescent="0.35">
      <c r="A3192"/>
    </row>
    <row r="3193" spans="1:1" x14ac:dyDescent="0.35">
      <c r="A3193"/>
    </row>
    <row r="3194" spans="1:1" x14ac:dyDescent="0.35">
      <c r="A3194"/>
    </row>
    <row r="3195" spans="1:1" x14ac:dyDescent="0.35">
      <c r="A3195"/>
    </row>
    <row r="3196" spans="1:1" x14ac:dyDescent="0.35">
      <c r="A3196"/>
    </row>
    <row r="3197" spans="1:1" x14ac:dyDescent="0.35">
      <c r="A3197"/>
    </row>
    <row r="3198" spans="1:1" x14ac:dyDescent="0.35">
      <c r="A3198"/>
    </row>
    <row r="3199" spans="1:1" x14ac:dyDescent="0.35">
      <c r="A3199"/>
    </row>
    <row r="3200" spans="1:1" x14ac:dyDescent="0.35">
      <c r="A3200"/>
    </row>
    <row r="3201" spans="1:1" x14ac:dyDescent="0.35">
      <c r="A3201"/>
    </row>
    <row r="3202" spans="1:1" x14ac:dyDescent="0.35">
      <c r="A3202"/>
    </row>
    <row r="3203" spans="1:1" x14ac:dyDescent="0.35">
      <c r="A3203"/>
    </row>
    <row r="3204" spans="1:1" x14ac:dyDescent="0.35">
      <c r="A3204"/>
    </row>
    <row r="3205" spans="1:1" x14ac:dyDescent="0.35">
      <c r="A3205"/>
    </row>
    <row r="3206" spans="1:1" x14ac:dyDescent="0.35">
      <c r="A3206"/>
    </row>
    <row r="3207" spans="1:1" x14ac:dyDescent="0.35">
      <c r="A3207"/>
    </row>
    <row r="3208" spans="1:1" x14ac:dyDescent="0.35">
      <c r="A3208"/>
    </row>
    <row r="3209" spans="1:1" x14ac:dyDescent="0.35">
      <c r="A3209"/>
    </row>
    <row r="3210" spans="1:1" x14ac:dyDescent="0.35">
      <c r="A3210"/>
    </row>
    <row r="3211" spans="1:1" x14ac:dyDescent="0.35">
      <c r="A3211"/>
    </row>
    <row r="3212" spans="1:1" x14ac:dyDescent="0.35">
      <c r="A3212"/>
    </row>
    <row r="3213" spans="1:1" x14ac:dyDescent="0.35">
      <c r="A3213"/>
    </row>
    <row r="3214" spans="1:1" x14ac:dyDescent="0.35">
      <c r="A3214"/>
    </row>
    <row r="3215" spans="1:1" x14ac:dyDescent="0.35">
      <c r="A3215"/>
    </row>
    <row r="3216" spans="1:1" x14ac:dyDescent="0.35">
      <c r="A3216"/>
    </row>
    <row r="3217" spans="1:1" x14ac:dyDescent="0.35">
      <c r="A3217"/>
    </row>
    <row r="3218" spans="1:1" x14ac:dyDescent="0.35">
      <c r="A3218"/>
    </row>
    <row r="3219" spans="1:1" x14ac:dyDescent="0.35">
      <c r="A3219"/>
    </row>
    <row r="3220" spans="1:1" x14ac:dyDescent="0.35">
      <c r="A3220"/>
    </row>
    <row r="3221" spans="1:1" x14ac:dyDescent="0.35">
      <c r="A3221"/>
    </row>
    <row r="3222" spans="1:1" x14ac:dyDescent="0.35">
      <c r="A3222"/>
    </row>
    <row r="3223" spans="1:1" x14ac:dyDescent="0.35">
      <c r="A3223"/>
    </row>
    <row r="3224" spans="1:1" x14ac:dyDescent="0.35">
      <c r="A3224"/>
    </row>
    <row r="3225" spans="1:1" x14ac:dyDescent="0.35">
      <c r="A3225"/>
    </row>
    <row r="3226" spans="1:1" x14ac:dyDescent="0.35">
      <c r="A3226"/>
    </row>
    <row r="3227" spans="1:1" x14ac:dyDescent="0.35">
      <c r="A3227"/>
    </row>
    <row r="3228" spans="1:1" x14ac:dyDescent="0.35">
      <c r="A3228"/>
    </row>
    <row r="3229" spans="1:1" x14ac:dyDescent="0.35">
      <c r="A3229"/>
    </row>
    <row r="3230" spans="1:1" x14ac:dyDescent="0.35">
      <c r="A3230"/>
    </row>
    <row r="3231" spans="1:1" x14ac:dyDescent="0.35">
      <c r="A3231"/>
    </row>
    <row r="3232" spans="1:1" x14ac:dyDescent="0.35">
      <c r="A3232"/>
    </row>
    <row r="3233" spans="1:1" x14ac:dyDescent="0.35">
      <c r="A3233"/>
    </row>
    <row r="3234" spans="1:1" x14ac:dyDescent="0.35">
      <c r="A3234"/>
    </row>
    <row r="3235" spans="1:1" x14ac:dyDescent="0.35">
      <c r="A3235"/>
    </row>
    <row r="3236" spans="1:1" x14ac:dyDescent="0.35">
      <c r="A3236"/>
    </row>
    <row r="3237" spans="1:1" x14ac:dyDescent="0.35">
      <c r="A3237"/>
    </row>
    <row r="3238" spans="1:1" x14ac:dyDescent="0.35">
      <c r="A3238"/>
    </row>
    <row r="3239" spans="1:1" x14ac:dyDescent="0.35">
      <c r="A3239"/>
    </row>
    <row r="3240" spans="1:1" x14ac:dyDescent="0.35">
      <c r="A3240"/>
    </row>
    <row r="3241" spans="1:1" x14ac:dyDescent="0.35">
      <c r="A3241"/>
    </row>
    <row r="3242" spans="1:1" x14ac:dyDescent="0.35">
      <c r="A3242"/>
    </row>
    <row r="3243" spans="1:1" x14ac:dyDescent="0.35">
      <c r="A3243"/>
    </row>
    <row r="3244" spans="1:1" x14ac:dyDescent="0.35">
      <c r="A3244"/>
    </row>
    <row r="3245" spans="1:1" x14ac:dyDescent="0.35">
      <c r="A3245"/>
    </row>
    <row r="3246" spans="1:1" x14ac:dyDescent="0.35">
      <c r="A3246"/>
    </row>
    <row r="3247" spans="1:1" x14ac:dyDescent="0.35">
      <c r="A3247"/>
    </row>
    <row r="3248" spans="1:1" x14ac:dyDescent="0.35">
      <c r="A3248"/>
    </row>
    <row r="3249" spans="1:1" x14ac:dyDescent="0.35">
      <c r="A3249"/>
    </row>
    <row r="3250" spans="1:1" x14ac:dyDescent="0.35">
      <c r="A3250"/>
    </row>
    <row r="3251" spans="1:1" x14ac:dyDescent="0.35">
      <c r="A3251"/>
    </row>
    <row r="3252" spans="1:1" x14ac:dyDescent="0.35">
      <c r="A3252"/>
    </row>
    <row r="3253" spans="1:1" x14ac:dyDescent="0.35">
      <c r="A3253"/>
    </row>
    <row r="3254" spans="1:1" x14ac:dyDescent="0.35">
      <c r="A3254"/>
    </row>
    <row r="3255" spans="1:1" x14ac:dyDescent="0.35">
      <c r="A3255"/>
    </row>
    <row r="3256" spans="1:1" x14ac:dyDescent="0.35">
      <c r="A3256"/>
    </row>
    <row r="3257" spans="1:1" x14ac:dyDescent="0.35">
      <c r="A3257"/>
    </row>
    <row r="3258" spans="1:1" x14ac:dyDescent="0.35">
      <c r="A3258"/>
    </row>
    <row r="3259" spans="1:1" x14ac:dyDescent="0.35">
      <c r="A3259"/>
    </row>
    <row r="3260" spans="1:1" x14ac:dyDescent="0.35">
      <c r="A3260"/>
    </row>
    <row r="3261" spans="1:1" x14ac:dyDescent="0.35">
      <c r="A3261"/>
    </row>
    <row r="3262" spans="1:1" x14ac:dyDescent="0.35">
      <c r="A3262"/>
    </row>
    <row r="3263" spans="1:1" x14ac:dyDescent="0.35">
      <c r="A3263"/>
    </row>
    <row r="3264" spans="1:1" x14ac:dyDescent="0.35">
      <c r="A3264"/>
    </row>
    <row r="3265" spans="1:1" x14ac:dyDescent="0.35">
      <c r="A3265"/>
    </row>
    <row r="3266" spans="1:1" x14ac:dyDescent="0.35">
      <c r="A3266"/>
    </row>
    <row r="3267" spans="1:1" x14ac:dyDescent="0.35">
      <c r="A3267"/>
    </row>
    <row r="3268" spans="1:1" x14ac:dyDescent="0.35">
      <c r="A3268"/>
    </row>
    <row r="3269" spans="1:1" x14ac:dyDescent="0.35">
      <c r="A3269"/>
    </row>
    <row r="3270" spans="1:1" x14ac:dyDescent="0.35">
      <c r="A3270"/>
    </row>
    <row r="3271" spans="1:1" x14ac:dyDescent="0.35">
      <c r="A3271"/>
    </row>
    <row r="3272" spans="1:1" x14ac:dyDescent="0.35">
      <c r="A3272"/>
    </row>
    <row r="3273" spans="1:1" x14ac:dyDescent="0.35">
      <c r="A3273"/>
    </row>
    <row r="3274" spans="1:1" x14ac:dyDescent="0.35">
      <c r="A3274"/>
    </row>
    <row r="3275" spans="1:1" x14ac:dyDescent="0.35">
      <c r="A3275"/>
    </row>
    <row r="3276" spans="1:1" x14ac:dyDescent="0.35">
      <c r="A3276"/>
    </row>
    <row r="3277" spans="1:1" x14ac:dyDescent="0.35">
      <c r="A3277"/>
    </row>
    <row r="3278" spans="1:1" x14ac:dyDescent="0.35">
      <c r="A3278"/>
    </row>
    <row r="3279" spans="1:1" x14ac:dyDescent="0.35">
      <c r="A3279"/>
    </row>
    <row r="3280" spans="1:1" x14ac:dyDescent="0.35">
      <c r="A3280"/>
    </row>
    <row r="3281" spans="1:1" x14ac:dyDescent="0.35">
      <c r="A3281"/>
    </row>
    <row r="3282" spans="1:1" x14ac:dyDescent="0.35">
      <c r="A3282"/>
    </row>
    <row r="3283" spans="1:1" x14ac:dyDescent="0.35">
      <c r="A3283"/>
    </row>
    <row r="3284" spans="1:1" x14ac:dyDescent="0.35">
      <c r="A3284"/>
    </row>
    <row r="3285" spans="1:1" x14ac:dyDescent="0.35">
      <c r="A3285"/>
    </row>
    <row r="3286" spans="1:1" x14ac:dyDescent="0.35">
      <c r="A3286"/>
    </row>
    <row r="3287" spans="1:1" x14ac:dyDescent="0.35">
      <c r="A3287"/>
    </row>
    <row r="3288" spans="1:1" x14ac:dyDescent="0.35">
      <c r="A3288"/>
    </row>
    <row r="3289" spans="1:1" x14ac:dyDescent="0.35">
      <c r="A3289"/>
    </row>
    <row r="3290" spans="1:1" x14ac:dyDescent="0.35">
      <c r="A3290"/>
    </row>
    <row r="3291" spans="1:1" x14ac:dyDescent="0.35">
      <c r="A3291"/>
    </row>
    <row r="3292" spans="1:1" x14ac:dyDescent="0.35">
      <c r="A3292"/>
    </row>
    <row r="3293" spans="1:1" x14ac:dyDescent="0.35">
      <c r="A3293"/>
    </row>
    <row r="3294" spans="1:1" x14ac:dyDescent="0.35">
      <c r="A3294"/>
    </row>
    <row r="3295" spans="1:1" x14ac:dyDescent="0.35">
      <c r="A3295"/>
    </row>
    <row r="3296" spans="1:1" x14ac:dyDescent="0.35">
      <c r="A3296"/>
    </row>
    <row r="3297" spans="1:1" x14ac:dyDescent="0.35">
      <c r="A3297"/>
    </row>
    <row r="3298" spans="1:1" x14ac:dyDescent="0.35">
      <c r="A3298"/>
    </row>
    <row r="3299" spans="1:1" x14ac:dyDescent="0.35">
      <c r="A3299"/>
    </row>
    <row r="3300" spans="1:1" x14ac:dyDescent="0.35">
      <c r="A3300"/>
    </row>
    <row r="3301" spans="1:1" x14ac:dyDescent="0.35">
      <c r="A3301"/>
    </row>
    <row r="3302" spans="1:1" x14ac:dyDescent="0.35">
      <c r="A3302"/>
    </row>
    <row r="3303" spans="1:1" x14ac:dyDescent="0.35">
      <c r="A3303"/>
    </row>
    <row r="3304" spans="1:1" x14ac:dyDescent="0.35">
      <c r="A3304"/>
    </row>
    <row r="3305" spans="1:1" x14ac:dyDescent="0.35">
      <c r="A3305"/>
    </row>
    <row r="3306" spans="1:1" x14ac:dyDescent="0.35">
      <c r="A3306"/>
    </row>
    <row r="3307" spans="1:1" x14ac:dyDescent="0.35">
      <c r="A3307"/>
    </row>
    <row r="3308" spans="1:1" x14ac:dyDescent="0.35">
      <c r="A3308"/>
    </row>
    <row r="3309" spans="1:1" x14ac:dyDescent="0.35">
      <c r="A3309"/>
    </row>
    <row r="3310" spans="1:1" x14ac:dyDescent="0.35">
      <c r="A3310"/>
    </row>
    <row r="3311" spans="1:1" x14ac:dyDescent="0.35">
      <c r="A3311"/>
    </row>
    <row r="3312" spans="1:1" x14ac:dyDescent="0.35">
      <c r="A3312"/>
    </row>
    <row r="3313" spans="1:1" x14ac:dyDescent="0.35">
      <c r="A3313"/>
    </row>
    <row r="3314" spans="1:1" x14ac:dyDescent="0.35">
      <c r="A3314"/>
    </row>
    <row r="3315" spans="1:1" x14ac:dyDescent="0.35">
      <c r="A3315"/>
    </row>
    <row r="3316" spans="1:1" x14ac:dyDescent="0.35">
      <c r="A3316"/>
    </row>
    <row r="3317" spans="1:1" x14ac:dyDescent="0.35">
      <c r="A3317"/>
    </row>
    <row r="3318" spans="1:1" x14ac:dyDescent="0.35">
      <c r="A3318"/>
    </row>
    <row r="3319" spans="1:1" x14ac:dyDescent="0.35">
      <c r="A3319"/>
    </row>
    <row r="3320" spans="1:1" x14ac:dyDescent="0.35">
      <c r="A3320"/>
    </row>
    <row r="3321" spans="1:1" x14ac:dyDescent="0.35">
      <c r="A3321"/>
    </row>
    <row r="3322" spans="1:1" x14ac:dyDescent="0.35">
      <c r="A3322"/>
    </row>
    <row r="3323" spans="1:1" x14ac:dyDescent="0.35">
      <c r="A3323"/>
    </row>
    <row r="3324" spans="1:1" x14ac:dyDescent="0.35">
      <c r="A3324"/>
    </row>
    <row r="3325" spans="1:1" x14ac:dyDescent="0.35">
      <c r="A3325"/>
    </row>
    <row r="3326" spans="1:1" x14ac:dyDescent="0.35">
      <c r="A3326"/>
    </row>
    <row r="3327" spans="1:1" x14ac:dyDescent="0.35">
      <c r="A3327"/>
    </row>
    <row r="3328" spans="1:1" x14ac:dyDescent="0.35">
      <c r="A3328"/>
    </row>
    <row r="3329" spans="1:1" x14ac:dyDescent="0.35">
      <c r="A3329"/>
    </row>
    <row r="3330" spans="1:1" x14ac:dyDescent="0.35">
      <c r="A3330"/>
    </row>
    <row r="3331" spans="1:1" x14ac:dyDescent="0.35">
      <c r="A3331"/>
    </row>
    <row r="3332" spans="1:1" x14ac:dyDescent="0.35">
      <c r="A3332"/>
    </row>
    <row r="3333" spans="1:1" x14ac:dyDescent="0.35">
      <c r="A3333"/>
    </row>
    <row r="3334" spans="1:1" x14ac:dyDescent="0.35">
      <c r="A3334"/>
    </row>
    <row r="3335" spans="1:1" x14ac:dyDescent="0.35">
      <c r="A3335"/>
    </row>
    <row r="3336" spans="1:1" x14ac:dyDescent="0.35">
      <c r="A3336"/>
    </row>
    <row r="3337" spans="1:1" x14ac:dyDescent="0.35">
      <c r="A3337"/>
    </row>
    <row r="3338" spans="1:1" x14ac:dyDescent="0.35">
      <c r="A3338"/>
    </row>
    <row r="3339" spans="1:1" x14ac:dyDescent="0.35">
      <c r="A3339"/>
    </row>
    <row r="3340" spans="1:1" x14ac:dyDescent="0.35">
      <c r="A3340"/>
    </row>
    <row r="3341" spans="1:1" x14ac:dyDescent="0.35">
      <c r="A3341"/>
    </row>
    <row r="3342" spans="1:1" x14ac:dyDescent="0.35">
      <c r="A3342"/>
    </row>
    <row r="3343" spans="1:1" x14ac:dyDescent="0.35">
      <c r="A3343"/>
    </row>
    <row r="3344" spans="1:1" x14ac:dyDescent="0.35">
      <c r="A3344"/>
    </row>
    <row r="3345" spans="1:1" x14ac:dyDescent="0.35">
      <c r="A3345"/>
    </row>
    <row r="3346" spans="1:1" x14ac:dyDescent="0.35">
      <c r="A3346"/>
    </row>
    <row r="3347" spans="1:1" x14ac:dyDescent="0.35">
      <c r="A3347"/>
    </row>
    <row r="3348" spans="1:1" x14ac:dyDescent="0.35">
      <c r="A3348"/>
    </row>
    <row r="3349" spans="1:1" x14ac:dyDescent="0.35">
      <c r="A3349"/>
    </row>
    <row r="3350" spans="1:1" x14ac:dyDescent="0.35">
      <c r="A3350"/>
    </row>
    <row r="3351" spans="1:1" x14ac:dyDescent="0.35">
      <c r="A3351"/>
    </row>
    <row r="3352" spans="1:1" x14ac:dyDescent="0.35">
      <c r="A3352"/>
    </row>
    <row r="3353" spans="1:1" x14ac:dyDescent="0.35">
      <c r="A3353"/>
    </row>
    <row r="3354" spans="1:1" x14ac:dyDescent="0.35">
      <c r="A3354"/>
    </row>
    <row r="3355" spans="1:1" x14ac:dyDescent="0.35">
      <c r="A3355"/>
    </row>
    <row r="3356" spans="1:1" x14ac:dyDescent="0.35">
      <c r="A3356"/>
    </row>
    <row r="3357" spans="1:1" x14ac:dyDescent="0.35">
      <c r="A3357"/>
    </row>
    <row r="3358" spans="1:1" x14ac:dyDescent="0.35">
      <c r="A3358"/>
    </row>
    <row r="3359" spans="1:1" x14ac:dyDescent="0.35">
      <c r="A3359"/>
    </row>
    <row r="3360" spans="1:1" x14ac:dyDescent="0.35">
      <c r="A3360"/>
    </row>
    <row r="3361" spans="1:1" x14ac:dyDescent="0.35">
      <c r="A3361"/>
    </row>
    <row r="3362" spans="1:1" x14ac:dyDescent="0.35">
      <c r="A3362"/>
    </row>
    <row r="3363" spans="1:1" x14ac:dyDescent="0.35">
      <c r="A3363"/>
    </row>
    <row r="3364" spans="1:1" x14ac:dyDescent="0.35">
      <c r="A3364"/>
    </row>
    <row r="3365" spans="1:1" x14ac:dyDescent="0.35">
      <c r="A3365"/>
    </row>
    <row r="3366" spans="1:1" x14ac:dyDescent="0.35">
      <c r="A3366"/>
    </row>
    <row r="3367" spans="1:1" x14ac:dyDescent="0.35">
      <c r="A3367"/>
    </row>
    <row r="3368" spans="1:1" x14ac:dyDescent="0.35">
      <c r="A3368"/>
    </row>
    <row r="3369" spans="1:1" x14ac:dyDescent="0.35">
      <c r="A3369"/>
    </row>
    <row r="3370" spans="1:1" x14ac:dyDescent="0.35">
      <c r="A3370"/>
    </row>
    <row r="3371" spans="1:1" x14ac:dyDescent="0.35">
      <c r="A3371"/>
    </row>
    <row r="3372" spans="1:1" x14ac:dyDescent="0.35">
      <c r="A3372"/>
    </row>
    <row r="3373" spans="1:1" x14ac:dyDescent="0.35">
      <c r="A3373"/>
    </row>
    <row r="3374" spans="1:1" x14ac:dyDescent="0.35">
      <c r="A3374"/>
    </row>
    <row r="3375" spans="1:1" x14ac:dyDescent="0.35">
      <c r="A3375"/>
    </row>
    <row r="3376" spans="1:1" x14ac:dyDescent="0.35">
      <c r="A3376"/>
    </row>
    <row r="3377" spans="1:1" x14ac:dyDescent="0.35">
      <c r="A3377"/>
    </row>
    <row r="3378" spans="1:1" x14ac:dyDescent="0.35">
      <c r="A3378"/>
    </row>
    <row r="3379" spans="1:1" x14ac:dyDescent="0.35">
      <c r="A3379"/>
    </row>
    <row r="3380" spans="1:1" x14ac:dyDescent="0.35">
      <c r="A3380"/>
    </row>
    <row r="3381" spans="1:1" x14ac:dyDescent="0.35">
      <c r="A3381"/>
    </row>
    <row r="3382" spans="1:1" x14ac:dyDescent="0.35">
      <c r="A3382"/>
    </row>
    <row r="3383" spans="1:1" x14ac:dyDescent="0.35">
      <c r="A3383"/>
    </row>
    <row r="3384" spans="1:1" x14ac:dyDescent="0.35">
      <c r="A3384"/>
    </row>
    <row r="3385" spans="1:1" x14ac:dyDescent="0.35">
      <c r="A3385"/>
    </row>
    <row r="3386" spans="1:1" x14ac:dyDescent="0.35">
      <c r="A3386"/>
    </row>
    <row r="3387" spans="1:1" x14ac:dyDescent="0.35">
      <c r="A3387"/>
    </row>
    <row r="3388" spans="1:1" x14ac:dyDescent="0.35">
      <c r="A3388"/>
    </row>
    <row r="3389" spans="1:1" x14ac:dyDescent="0.35">
      <c r="A3389"/>
    </row>
    <row r="3390" spans="1:1" x14ac:dyDescent="0.35">
      <c r="A3390"/>
    </row>
    <row r="3391" spans="1:1" x14ac:dyDescent="0.35">
      <c r="A3391"/>
    </row>
    <row r="3392" spans="1:1" x14ac:dyDescent="0.35">
      <c r="A3392"/>
    </row>
    <row r="3393" spans="1:4" x14ac:dyDescent="0.35">
      <c r="A3393"/>
    </row>
    <row r="3394" spans="1:4" x14ac:dyDescent="0.35">
      <c r="A3394"/>
    </row>
    <row r="3395" spans="1:4" x14ac:dyDescent="0.35">
      <c r="A3395"/>
    </row>
    <row r="3396" spans="1:4" x14ac:dyDescent="0.35">
      <c r="A3396"/>
    </row>
    <row r="3397" spans="1:4" x14ac:dyDescent="0.35">
      <c r="A3397"/>
    </row>
    <row r="3398" spans="1:4" x14ac:dyDescent="0.35">
      <c r="A3398"/>
    </row>
    <row r="3399" spans="1:4" x14ac:dyDescent="0.35">
      <c r="A3399"/>
    </row>
    <row r="3400" spans="1:4" x14ac:dyDescent="0.35">
      <c r="A3400"/>
    </row>
    <row r="3401" spans="1:4" x14ac:dyDescent="0.35">
      <c r="A3401"/>
      <c r="C3401" s="14"/>
      <c r="D3401" s="110"/>
    </row>
    <row r="3402" spans="1:4" x14ac:dyDescent="0.35">
      <c r="A3402"/>
    </row>
    <row r="3403" spans="1:4" x14ac:dyDescent="0.35">
      <c r="A3403" s="278"/>
      <c r="B3403" s="278"/>
    </row>
    <row r="3404" spans="1:4" x14ac:dyDescent="0.35">
      <c r="A3404" s="278"/>
      <c r="B3404" s="278"/>
    </row>
    <row r="3405" spans="1:4" x14ac:dyDescent="0.35">
      <c r="A3405" s="278"/>
      <c r="B3405" s="278"/>
    </row>
    <row r="3406" spans="1:4" x14ac:dyDescent="0.35">
      <c r="A3406" s="278"/>
      <c r="B3406" s="278"/>
    </row>
    <row r="3407" spans="1:4" x14ac:dyDescent="0.35">
      <c r="A3407" s="278"/>
      <c r="B3407" s="278"/>
    </row>
    <row r="3408" spans="1:4" x14ac:dyDescent="0.35">
      <c r="A3408" s="278"/>
      <c r="B3408" s="278"/>
    </row>
    <row r="3409" spans="1:2" x14ac:dyDescent="0.35">
      <c r="A3409" s="278"/>
      <c r="B3409" s="278"/>
    </row>
    <row r="3410" spans="1:2" x14ac:dyDescent="0.35">
      <c r="A3410" s="278"/>
      <c r="B3410" s="278"/>
    </row>
    <row r="3411" spans="1:2" x14ac:dyDescent="0.35">
      <c r="A3411" s="278"/>
      <c r="B3411" s="278"/>
    </row>
    <row r="3412" spans="1:2" x14ac:dyDescent="0.35">
      <c r="A3412" s="278"/>
      <c r="B3412" s="278"/>
    </row>
    <row r="3413" spans="1:2" x14ac:dyDescent="0.35">
      <c r="A3413" s="278"/>
      <c r="B3413" s="278"/>
    </row>
    <row r="3414" spans="1:2" x14ac:dyDescent="0.35">
      <c r="A3414" s="278"/>
      <c r="B3414" s="278"/>
    </row>
    <row r="3415" spans="1:2" x14ac:dyDescent="0.35">
      <c r="A3415" s="278"/>
      <c r="B3415" s="278"/>
    </row>
    <row r="3416" spans="1:2" x14ac:dyDescent="0.35">
      <c r="A3416" s="278"/>
      <c r="B3416" s="278"/>
    </row>
    <row r="3417" spans="1:2" x14ac:dyDescent="0.35">
      <c r="A3417" s="278"/>
      <c r="B3417" s="278"/>
    </row>
    <row r="3418" spans="1:2" x14ac:dyDescent="0.35">
      <c r="A3418" s="278"/>
      <c r="B3418" s="278"/>
    </row>
    <row r="3419" spans="1:2" x14ac:dyDescent="0.35">
      <c r="A3419" s="278"/>
      <c r="B3419" s="278"/>
    </row>
    <row r="3420" spans="1:2" x14ac:dyDescent="0.35">
      <c r="A3420" s="278"/>
      <c r="B3420" s="278"/>
    </row>
    <row r="3421" spans="1:2" x14ac:dyDescent="0.35">
      <c r="A3421" s="278"/>
      <c r="B3421" s="278"/>
    </row>
    <row r="3422" spans="1:2" x14ac:dyDescent="0.35">
      <c r="A3422" s="278"/>
      <c r="B3422" s="278"/>
    </row>
    <row r="3423" spans="1:2" x14ac:dyDescent="0.35">
      <c r="A3423" s="278"/>
      <c r="B3423" s="278"/>
    </row>
    <row r="3424" spans="1:2" x14ac:dyDescent="0.35">
      <c r="A3424" s="278"/>
      <c r="B3424" s="278"/>
    </row>
    <row r="3425" spans="1:2" x14ac:dyDescent="0.35">
      <c r="A3425" s="278"/>
      <c r="B3425" s="278"/>
    </row>
    <row r="3426" spans="1:2" x14ac:dyDescent="0.35">
      <c r="A3426" s="278"/>
      <c r="B3426" s="278"/>
    </row>
    <row r="3427" spans="1:2" x14ac:dyDescent="0.35">
      <c r="A3427" s="278"/>
      <c r="B3427" s="278"/>
    </row>
    <row r="3428" spans="1:2" x14ac:dyDescent="0.35">
      <c r="A3428" s="278"/>
      <c r="B3428" s="278"/>
    </row>
    <row r="3429" spans="1:2" x14ac:dyDescent="0.35">
      <c r="A3429" s="278"/>
      <c r="B3429" s="278"/>
    </row>
    <row r="3430" spans="1:2" x14ac:dyDescent="0.35">
      <c r="A3430" s="278"/>
      <c r="B3430" s="278"/>
    </row>
    <row r="3431" spans="1:2" x14ac:dyDescent="0.35">
      <c r="A3431" s="278"/>
      <c r="B3431" s="278"/>
    </row>
    <row r="3432" spans="1:2" x14ac:dyDescent="0.35">
      <c r="A3432" s="278"/>
      <c r="B3432" s="278"/>
    </row>
    <row r="3433" spans="1:2" x14ac:dyDescent="0.35">
      <c r="A3433" s="278"/>
      <c r="B3433" s="278"/>
    </row>
    <row r="3434" spans="1:2" x14ac:dyDescent="0.35">
      <c r="A3434" s="278"/>
      <c r="B3434" s="278"/>
    </row>
    <row r="3435" spans="1:2" x14ac:dyDescent="0.35">
      <c r="A3435" s="278"/>
      <c r="B3435" s="278"/>
    </row>
    <row r="3436" spans="1:2" x14ac:dyDescent="0.35">
      <c r="A3436" s="278"/>
      <c r="B3436" s="278"/>
    </row>
    <row r="3437" spans="1:2" x14ac:dyDescent="0.35">
      <c r="A3437" s="278"/>
      <c r="B3437" s="278"/>
    </row>
    <row r="3438" spans="1:2" x14ac:dyDescent="0.35">
      <c r="A3438" s="278"/>
      <c r="B3438" s="278"/>
    </row>
    <row r="3439" spans="1:2" x14ac:dyDescent="0.35">
      <c r="A3439" s="278"/>
      <c r="B3439" s="278"/>
    </row>
    <row r="3440" spans="1:2" x14ac:dyDescent="0.35">
      <c r="A3440" s="278"/>
      <c r="B3440" s="278"/>
    </row>
    <row r="3441" spans="1:2" x14ac:dyDescent="0.35">
      <c r="A3441" s="278"/>
      <c r="B3441" s="278"/>
    </row>
    <row r="3442" spans="1:2" x14ac:dyDescent="0.35">
      <c r="A3442" s="278"/>
      <c r="B3442" s="278"/>
    </row>
    <row r="3443" spans="1:2" x14ac:dyDescent="0.35">
      <c r="A3443" s="278"/>
      <c r="B3443" s="278"/>
    </row>
    <row r="3444" spans="1:2" x14ac:dyDescent="0.35">
      <c r="A3444" s="278"/>
      <c r="B3444" s="278"/>
    </row>
    <row r="3445" spans="1:2" x14ac:dyDescent="0.35">
      <c r="A3445" s="278"/>
      <c r="B3445" s="278"/>
    </row>
    <row r="3446" spans="1:2" x14ac:dyDescent="0.35">
      <c r="A3446" s="278"/>
      <c r="B3446" s="278"/>
    </row>
    <row r="3447" spans="1:2" x14ac:dyDescent="0.35">
      <c r="A3447" s="278"/>
      <c r="B3447" s="278"/>
    </row>
    <row r="3448" spans="1:2" x14ac:dyDescent="0.35">
      <c r="A3448" s="278"/>
      <c r="B3448" s="278"/>
    </row>
    <row r="3449" spans="1:2" x14ac:dyDescent="0.35">
      <c r="A3449" s="278"/>
      <c r="B3449" s="278"/>
    </row>
  </sheetData>
  <sheetProtection algorithmName="SHA-512" hashValue="3PLN/Nr6uleMwxm0jl47JMyK4ZUnNokQd4L0zMiscbTxGoChGy8ZLD2KYN7TQjv/Y2thJjOYs5pe8D83VMgXtA==" saltValue="a3VswbQRAQyHxvzFSn8U1A==" spinCount="100000" sheet="1" formatColumns="0" formatRows="0"/>
  <autoFilter ref="A1:R3402" xr:uid="{00000000-0009-0000-0000-000011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27E8-5CFB-4F81-8582-F83DD2457F70}">
  <sheetPr codeName="Sheet10">
    <tabColor theme="7" tint="0.59999389629810485"/>
    <pageSetUpPr fitToPage="1"/>
  </sheetPr>
  <dimension ref="A1:Z2470"/>
  <sheetViews>
    <sheetView zoomScale="80" zoomScaleNormal="80" workbookViewId="0">
      <pane ySplit="7" topLeftCell="A68" activePane="bottomLeft" state="frozen"/>
      <selection activeCell="H78" sqref="H78"/>
      <selection pane="bottomLeft" activeCell="D3" sqref="D3:G3"/>
    </sheetView>
  </sheetViews>
  <sheetFormatPr defaultColWidth="9.1796875" defaultRowHeight="15.5" x14ac:dyDescent="0.35"/>
  <cols>
    <col min="1" max="1" width="2" customWidth="1"/>
    <col min="2" max="2" width="5.1796875" customWidth="1"/>
    <col min="3" max="3" width="70.54296875" customWidth="1"/>
    <col min="4" max="4" width="15.26953125" customWidth="1"/>
    <col min="5" max="5" width="13.54296875" customWidth="1"/>
    <col min="6" max="17" width="12.26953125" customWidth="1"/>
    <col min="18" max="18" width="12.26953125" style="1" customWidth="1"/>
    <col min="19" max="19" width="3" customWidth="1"/>
    <col min="20" max="20" width="38.81640625" customWidth="1"/>
    <col min="21" max="21" width="12.7265625" bestFit="1" customWidth="1"/>
    <col min="23" max="23" width="9.1796875" style="14" customWidth="1"/>
    <col min="24" max="25" width="9.1796875" customWidth="1"/>
    <col min="26" max="26" width="9.1796875" style="19" customWidth="1"/>
  </cols>
  <sheetData>
    <row r="1" spans="1:26" s="14" customFormat="1" ht="23" x14ac:dyDescent="0.5">
      <c r="A1" s="160" t="s">
        <v>599</v>
      </c>
      <c r="B1" s="161"/>
      <c r="C1" s="161"/>
      <c r="D1" s="432" t="s">
        <v>556</v>
      </c>
      <c r="E1" s="432"/>
      <c r="F1" s="432"/>
      <c r="G1" s="432"/>
      <c r="H1" s="432"/>
      <c r="I1" s="432"/>
      <c r="J1" s="432"/>
      <c r="K1" s="432"/>
      <c r="L1" s="432"/>
      <c r="M1" s="432"/>
      <c r="N1" s="432"/>
      <c r="O1" s="432"/>
      <c r="P1" s="432"/>
      <c r="Q1" s="432"/>
      <c r="R1" s="432"/>
      <c r="S1" s="45"/>
      <c r="T1" s="10" t="s">
        <v>487</v>
      </c>
      <c r="Z1" s="19"/>
    </row>
    <row r="2" spans="1:26" s="14" customFormat="1" ht="30" x14ac:dyDescent="0.4">
      <c r="A2" s="162"/>
      <c r="B2" s="162"/>
      <c r="C2" s="166" t="s">
        <v>488</v>
      </c>
      <c r="D2" s="378">
        <f>'Original Budget'!D2</f>
        <v>0</v>
      </c>
      <c r="E2" s="163"/>
      <c r="F2" s="163"/>
      <c r="G2" s="163"/>
      <c r="H2" s="164"/>
      <c r="I2" s="164"/>
      <c r="J2" s="164"/>
      <c r="K2" s="164"/>
      <c r="L2" s="164"/>
      <c r="M2" s="164"/>
      <c r="N2" s="164"/>
      <c r="O2" s="164"/>
      <c r="P2" s="164"/>
      <c r="Q2" s="164"/>
      <c r="R2" s="165"/>
      <c r="T2" s="259" t="s">
        <v>557</v>
      </c>
      <c r="U2" s="37" t="str">
        <f>IF('Variance Analysis'!L6=0,"Yes","No")</f>
        <v>Yes</v>
      </c>
      <c r="Z2" s="19"/>
    </row>
    <row r="3" spans="1:26" s="14" customFormat="1" ht="18" customHeight="1" x14ac:dyDescent="0.4">
      <c r="A3" s="162"/>
      <c r="B3" s="162"/>
      <c r="C3" s="166" t="s">
        <v>490</v>
      </c>
      <c r="D3" s="433" t="str">
        <f>IFERROR(VLOOKUP(D2,'Web Based Remittances'!A2:D70,2,0),"")</f>
        <v/>
      </c>
      <c r="E3" s="433"/>
      <c r="F3" s="433"/>
      <c r="G3" s="433"/>
      <c r="H3" s="166"/>
      <c r="I3" s="164"/>
      <c r="J3" s="167"/>
      <c r="K3" s="167" t="s">
        <v>491</v>
      </c>
      <c r="L3" s="168" t="s">
        <v>588</v>
      </c>
      <c r="M3" s="169"/>
      <c r="N3" s="169"/>
      <c r="O3" s="164"/>
      <c r="P3" s="164"/>
      <c r="Q3" s="164"/>
      <c r="R3" s="165"/>
      <c r="T3" s="9" t="s">
        <v>492</v>
      </c>
      <c r="U3" s="9" t="str">
        <f>IF(LEN(D4)=6,"Yes","No")</f>
        <v>No</v>
      </c>
      <c r="Z3" s="19"/>
    </row>
    <row r="4" spans="1:26" s="14" customFormat="1" ht="18" customHeight="1" thickBot="1" x14ac:dyDescent="0.45">
      <c r="A4" s="162"/>
      <c r="B4" s="162"/>
      <c r="C4" s="166" t="s">
        <v>493</v>
      </c>
      <c r="D4" s="170" t="str">
        <f>IFERROR(VLOOKUP(D3,'Web Based Remittances'!B2:C70,2,0),"")</f>
        <v/>
      </c>
      <c r="E4" s="171"/>
      <c r="F4" s="164"/>
      <c r="G4" s="164"/>
      <c r="H4" s="164"/>
      <c r="I4" s="164"/>
      <c r="J4" s="164"/>
      <c r="K4" s="164"/>
      <c r="L4" s="164"/>
      <c r="M4" s="172"/>
      <c r="N4" s="172"/>
      <c r="O4" s="164"/>
      <c r="P4" s="164"/>
      <c r="Q4" s="164"/>
      <c r="R4" s="165"/>
      <c r="T4" s="9" t="s">
        <v>494</v>
      </c>
      <c r="U4" s="9" t="str">
        <f>IF(D3="","No","Yes")</f>
        <v>No</v>
      </c>
      <c r="W4" s="17"/>
      <c r="Z4" s="19"/>
    </row>
    <row r="5" spans="1:26" s="9" customFormat="1" ht="18" customHeight="1" x14ac:dyDescent="0.35">
      <c r="A5" s="434" t="str">
        <f>IFERROR(IF(U4="yes",IF(U5="yes",IF(U6="yes",IF(U7="Surplus",IF(U2="yes",IF(U3="yes","","Your check boxes are not clear (Column U).  Please correct"),"Your check boxes are not clear (Column U).  Please correct"),"Your check boxes are not clear (Column U).  Please correct"),"Your check boxes are not clear (Column U).  Please correct"),"Your check boxes are not clear (Column U).  Please correct"),"Your check boxes are not clear (Column U).  Please correct"),"")</f>
        <v>Your check boxes are not clear (Column U).  Please correct</v>
      </c>
      <c r="B5" s="435"/>
      <c r="C5" s="435"/>
      <c r="D5" s="435"/>
      <c r="E5" s="173" t="s">
        <v>558</v>
      </c>
      <c r="F5" s="174" t="s">
        <v>496</v>
      </c>
      <c r="G5" s="174" t="s">
        <v>497</v>
      </c>
      <c r="H5" s="174" t="s">
        <v>498</v>
      </c>
      <c r="I5" s="174" t="s">
        <v>499</v>
      </c>
      <c r="J5" s="174" t="s">
        <v>500</v>
      </c>
      <c r="K5" s="174" t="s">
        <v>501</v>
      </c>
      <c r="L5" s="174" t="s">
        <v>502</v>
      </c>
      <c r="M5" s="174" t="s">
        <v>503</v>
      </c>
      <c r="N5" s="174" t="s">
        <v>504</v>
      </c>
      <c r="O5" s="174" t="s">
        <v>505</v>
      </c>
      <c r="P5" s="174" t="s">
        <v>506</v>
      </c>
      <c r="Q5" s="174" t="s">
        <v>507</v>
      </c>
      <c r="R5" s="436" t="s">
        <v>508</v>
      </c>
      <c r="T5" s="9" t="s">
        <v>509</v>
      </c>
      <c r="U5" s="9" t="str">
        <f>IF(AND(R31=0,R68=0,R76=0,R84=0)=TRUE,"Yes","No")</f>
        <v>Yes</v>
      </c>
      <c r="W5" s="18"/>
      <c r="Z5" s="19"/>
    </row>
    <row r="6" spans="1:26" s="14" customFormat="1" ht="18" customHeight="1" x14ac:dyDescent="0.35">
      <c r="A6" s="438"/>
      <c r="B6" s="439"/>
      <c r="C6" s="439"/>
      <c r="D6" s="439"/>
      <c r="E6" s="175" t="s">
        <v>510</v>
      </c>
      <c r="F6" s="164"/>
      <c r="G6" s="164"/>
      <c r="H6" s="164"/>
      <c r="I6" s="164"/>
      <c r="J6" s="164"/>
      <c r="K6" s="164"/>
      <c r="L6" s="164"/>
      <c r="M6" s="164"/>
      <c r="N6" s="164"/>
      <c r="O6" s="164"/>
      <c r="P6" s="164"/>
      <c r="Q6" s="164"/>
      <c r="R6" s="437"/>
      <c r="T6" s="9" t="s">
        <v>511</v>
      </c>
      <c r="U6" s="9" t="str">
        <f>IFERROR(IF(E105&lt;0,"No","Yes"),"")</f>
        <v>Yes</v>
      </c>
      <c r="W6" s="17"/>
      <c r="Z6" s="19"/>
    </row>
    <row r="7" spans="1:26" s="14" customFormat="1" ht="21" customHeight="1" thickBot="1" x14ac:dyDescent="0.45">
      <c r="A7" s="440"/>
      <c r="B7" s="441"/>
      <c r="C7" s="441"/>
      <c r="D7" s="441"/>
      <c r="E7" s="176" t="s">
        <v>512</v>
      </c>
      <c r="F7" s="177" t="s">
        <v>512</v>
      </c>
      <c r="G7" s="177" t="s">
        <v>512</v>
      </c>
      <c r="H7" s="177" t="s">
        <v>512</v>
      </c>
      <c r="I7" s="177" t="s">
        <v>512</v>
      </c>
      <c r="J7" s="177" t="s">
        <v>512</v>
      </c>
      <c r="K7" s="177" t="s">
        <v>512</v>
      </c>
      <c r="L7" s="177" t="s">
        <v>512</v>
      </c>
      <c r="M7" s="177" t="s">
        <v>512</v>
      </c>
      <c r="N7" s="177" t="s">
        <v>512</v>
      </c>
      <c r="O7" s="177" t="s">
        <v>512</v>
      </c>
      <c r="P7" s="177" t="s">
        <v>512</v>
      </c>
      <c r="Q7" s="177" t="s">
        <v>512</v>
      </c>
      <c r="R7" s="178" t="s">
        <v>512</v>
      </c>
      <c r="T7" s="23" t="s">
        <v>513</v>
      </c>
      <c r="U7" s="126" t="str">
        <f>IFERROR(IF(E108&lt;0,"Deficit","Surplus"),"")</f>
        <v>Surplus</v>
      </c>
      <c r="W7" s="17"/>
      <c r="Z7" s="19"/>
    </row>
    <row r="8" spans="1:26" s="14" customFormat="1" ht="20" x14ac:dyDescent="0.35">
      <c r="A8" s="72"/>
      <c r="B8" s="73"/>
      <c r="C8" s="74" t="s">
        <v>514</v>
      </c>
      <c r="D8" s="75" t="s">
        <v>515</v>
      </c>
      <c r="E8" s="412"/>
      <c r="F8" s="412"/>
      <c r="G8" s="412"/>
      <c r="H8" s="412"/>
      <c r="I8" s="412"/>
      <c r="J8" s="412"/>
      <c r="K8" s="412"/>
      <c r="L8" s="412"/>
      <c r="M8" s="412"/>
      <c r="N8" s="412"/>
      <c r="O8" s="412"/>
      <c r="P8" s="412"/>
      <c r="Q8" s="412"/>
      <c r="R8" s="413"/>
      <c r="Z8" s="19"/>
    </row>
    <row r="9" spans="1:26" s="14" customFormat="1" x14ac:dyDescent="0.35">
      <c r="A9" s="76"/>
      <c r="B9" s="14" t="s">
        <v>19</v>
      </c>
      <c r="C9" s="7" t="s">
        <v>20</v>
      </c>
      <c r="D9" s="46">
        <v>4190105</v>
      </c>
      <c r="E9" s="51"/>
      <c r="F9" s="51"/>
      <c r="G9" s="50"/>
      <c r="H9" s="50"/>
      <c r="I9" s="50"/>
      <c r="J9" s="50"/>
      <c r="K9" s="50"/>
      <c r="L9" s="50"/>
      <c r="M9" s="50"/>
      <c r="N9" s="50"/>
      <c r="O9" s="50"/>
      <c r="P9" s="50"/>
      <c r="Q9" s="50"/>
      <c r="R9" s="77">
        <f t="shared" ref="R9:R22" si="0">SUM(F9:Q9)-E9</f>
        <v>0</v>
      </c>
      <c r="Z9" s="19"/>
    </row>
    <row r="10" spans="1:26" s="14" customFormat="1" x14ac:dyDescent="0.35">
      <c r="A10" s="76"/>
      <c r="B10" s="14" t="s">
        <v>21</v>
      </c>
      <c r="C10" s="7" t="s">
        <v>22</v>
      </c>
      <c r="D10" s="46">
        <v>4190110</v>
      </c>
      <c r="E10" s="51"/>
      <c r="F10" s="49"/>
      <c r="G10" s="50"/>
      <c r="H10" s="50"/>
      <c r="I10" s="50"/>
      <c r="J10" s="50"/>
      <c r="K10" s="50"/>
      <c r="L10" s="50"/>
      <c r="M10" s="50"/>
      <c r="N10" s="50"/>
      <c r="O10" s="50"/>
      <c r="P10" s="50"/>
      <c r="Q10" s="50"/>
      <c r="R10" s="77">
        <f t="shared" si="0"/>
        <v>0</v>
      </c>
      <c r="Z10" s="19"/>
    </row>
    <row r="11" spans="1:26" s="14" customFormat="1" x14ac:dyDescent="0.35">
      <c r="A11" s="76"/>
      <c r="B11" s="14" t="s">
        <v>23</v>
      </c>
      <c r="C11" s="7" t="s">
        <v>24</v>
      </c>
      <c r="D11" s="46">
        <v>4190120</v>
      </c>
      <c r="E11" s="51"/>
      <c r="F11" s="49"/>
      <c r="G11" s="50"/>
      <c r="H11" s="50"/>
      <c r="I11" s="50"/>
      <c r="J11" s="50"/>
      <c r="K11" s="50"/>
      <c r="L11" s="50"/>
      <c r="M11" s="50"/>
      <c r="N11" s="50"/>
      <c r="O11" s="50"/>
      <c r="P11" s="50"/>
      <c r="Q11" s="50"/>
      <c r="R11" s="77">
        <f t="shared" si="0"/>
        <v>0</v>
      </c>
      <c r="Z11" s="19"/>
    </row>
    <row r="12" spans="1:26" s="14" customFormat="1" x14ac:dyDescent="0.35">
      <c r="A12" s="76"/>
      <c r="B12" s="14" t="s">
        <v>25</v>
      </c>
      <c r="C12" s="7" t="s">
        <v>26</v>
      </c>
      <c r="D12" s="46">
        <v>4190140</v>
      </c>
      <c r="E12" s="51"/>
      <c r="F12" s="51"/>
      <c r="G12" s="50"/>
      <c r="H12" s="50"/>
      <c r="I12" s="50"/>
      <c r="J12" s="50"/>
      <c r="K12" s="50"/>
      <c r="L12" s="50"/>
      <c r="M12" s="50"/>
      <c r="N12" s="50"/>
      <c r="O12" s="50"/>
      <c r="P12" s="50"/>
      <c r="Q12" s="50"/>
      <c r="R12" s="77">
        <f t="shared" si="0"/>
        <v>0</v>
      </c>
      <c r="Z12" s="19"/>
    </row>
    <row r="13" spans="1:26" s="14" customFormat="1" x14ac:dyDescent="0.35">
      <c r="A13" s="76"/>
      <c r="B13" s="14" t="s">
        <v>27</v>
      </c>
      <c r="C13" s="7" t="s">
        <v>28</v>
      </c>
      <c r="D13" s="46">
        <v>4190160</v>
      </c>
      <c r="E13" s="51"/>
      <c r="F13" s="49"/>
      <c r="G13" s="50"/>
      <c r="H13" s="50"/>
      <c r="I13" s="50"/>
      <c r="J13" s="50"/>
      <c r="K13" s="50"/>
      <c r="L13" s="50"/>
      <c r="M13" s="50"/>
      <c r="N13" s="50"/>
      <c r="O13" s="50"/>
      <c r="P13" s="50"/>
      <c r="Q13" s="50"/>
      <c r="R13" s="77">
        <f t="shared" si="0"/>
        <v>0</v>
      </c>
      <c r="Z13" s="19"/>
    </row>
    <row r="14" spans="1:26" s="14" customFormat="1" x14ac:dyDescent="0.35">
      <c r="A14" s="76"/>
      <c r="B14" s="14" t="s">
        <v>29</v>
      </c>
      <c r="C14" s="7" t="s">
        <v>30</v>
      </c>
      <c r="D14" s="46">
        <v>4190390</v>
      </c>
      <c r="E14" s="51"/>
      <c r="F14" s="49"/>
      <c r="G14" s="50"/>
      <c r="H14" s="50"/>
      <c r="I14" s="50"/>
      <c r="J14" s="50"/>
      <c r="K14" s="50"/>
      <c r="L14" s="50"/>
      <c r="M14" s="50"/>
      <c r="N14" s="50"/>
      <c r="O14" s="50"/>
      <c r="P14" s="50"/>
      <c r="Q14" s="50"/>
      <c r="R14" s="77">
        <f t="shared" si="0"/>
        <v>0</v>
      </c>
      <c r="Z14" s="19"/>
    </row>
    <row r="15" spans="1:26" s="14" customFormat="1" x14ac:dyDescent="0.35">
      <c r="A15" s="76"/>
      <c r="B15" s="14" t="s">
        <v>31</v>
      </c>
      <c r="C15" s="7" t="s">
        <v>32</v>
      </c>
      <c r="D15" s="78">
        <v>4191900</v>
      </c>
      <c r="E15" s="51"/>
      <c r="F15" s="49"/>
      <c r="G15" s="50"/>
      <c r="H15" s="50"/>
      <c r="I15" s="50"/>
      <c r="J15" s="50"/>
      <c r="K15" s="50"/>
      <c r="L15" s="50"/>
      <c r="M15" s="50"/>
      <c r="N15" s="50"/>
      <c r="O15" s="50"/>
      <c r="P15" s="50"/>
      <c r="Q15" s="50"/>
      <c r="R15" s="77">
        <f t="shared" si="0"/>
        <v>0</v>
      </c>
      <c r="Z15" s="19"/>
    </row>
    <row r="16" spans="1:26" s="14" customFormat="1" x14ac:dyDescent="0.35">
      <c r="A16" s="76"/>
      <c r="B16" s="14" t="s">
        <v>33</v>
      </c>
      <c r="C16" s="7" t="s">
        <v>34</v>
      </c>
      <c r="D16" s="78">
        <v>4191100</v>
      </c>
      <c r="E16" s="51"/>
      <c r="F16" s="49"/>
      <c r="G16" s="50"/>
      <c r="H16" s="50"/>
      <c r="I16" s="50"/>
      <c r="J16" s="50"/>
      <c r="K16" s="50"/>
      <c r="L16" s="50"/>
      <c r="M16" s="50"/>
      <c r="N16" s="50"/>
      <c r="O16" s="50"/>
      <c r="P16" s="50"/>
      <c r="Q16" s="50"/>
      <c r="R16" s="77">
        <f t="shared" si="0"/>
        <v>0</v>
      </c>
      <c r="Z16" s="19"/>
    </row>
    <row r="17" spans="1:26" s="14" customFormat="1" x14ac:dyDescent="0.35">
      <c r="A17" s="76"/>
      <c r="B17" s="14" t="s">
        <v>35</v>
      </c>
      <c r="C17" s="7" t="s">
        <v>36</v>
      </c>
      <c r="D17" s="46">
        <v>4191110</v>
      </c>
      <c r="E17" s="51"/>
      <c r="F17" s="49"/>
      <c r="G17" s="50"/>
      <c r="H17" s="50"/>
      <c r="I17" s="50"/>
      <c r="J17" s="50"/>
      <c r="K17" s="50"/>
      <c r="L17" s="50"/>
      <c r="M17" s="50"/>
      <c r="N17" s="50"/>
      <c r="O17" s="50"/>
      <c r="P17" s="50"/>
      <c r="Q17" s="50"/>
      <c r="R17" s="77">
        <f t="shared" si="0"/>
        <v>0</v>
      </c>
      <c r="Z17" s="19"/>
    </row>
    <row r="18" spans="1:26" s="14" customFormat="1" x14ac:dyDescent="0.35">
      <c r="A18" s="76"/>
      <c r="B18" s="14" t="s">
        <v>37</v>
      </c>
      <c r="C18" s="7" t="s">
        <v>38</v>
      </c>
      <c r="D18" s="46">
        <v>4191600</v>
      </c>
      <c r="E18" s="51"/>
      <c r="F18" s="49"/>
      <c r="G18" s="50"/>
      <c r="H18" s="50"/>
      <c r="I18" s="50"/>
      <c r="J18" s="50"/>
      <c r="K18" s="50"/>
      <c r="L18" s="50"/>
      <c r="M18" s="50"/>
      <c r="N18" s="50"/>
      <c r="O18" s="50"/>
      <c r="P18" s="50"/>
      <c r="Q18" s="50"/>
      <c r="R18" s="77">
        <f t="shared" si="0"/>
        <v>0</v>
      </c>
      <c r="Z18" s="19"/>
    </row>
    <row r="19" spans="1:26" s="14" customFormat="1" x14ac:dyDescent="0.35">
      <c r="A19" s="76"/>
      <c r="B19" s="14" t="s">
        <v>39</v>
      </c>
      <c r="C19" s="7" t="s">
        <v>40</v>
      </c>
      <c r="D19" s="46">
        <v>4191610</v>
      </c>
      <c r="E19" s="51"/>
      <c r="F19" s="49"/>
      <c r="G19" s="50"/>
      <c r="H19" s="50"/>
      <c r="I19" s="50"/>
      <c r="J19" s="50"/>
      <c r="K19" s="50"/>
      <c r="L19" s="50"/>
      <c r="M19" s="50"/>
      <c r="N19" s="50"/>
      <c r="O19" s="50"/>
      <c r="P19" s="50"/>
      <c r="Q19" s="50"/>
      <c r="R19" s="77">
        <f t="shared" si="0"/>
        <v>0</v>
      </c>
      <c r="Z19" s="19"/>
    </row>
    <row r="20" spans="1:26" s="14" customFormat="1" x14ac:dyDescent="0.35">
      <c r="A20" s="76"/>
      <c r="B20" s="14" t="s">
        <v>41</v>
      </c>
      <c r="C20" s="7" t="s">
        <v>42</v>
      </c>
      <c r="D20" s="46">
        <v>4190410</v>
      </c>
      <c r="E20" s="51"/>
      <c r="F20" s="49"/>
      <c r="G20" s="50"/>
      <c r="H20" s="50"/>
      <c r="I20" s="50"/>
      <c r="J20" s="50"/>
      <c r="K20" s="50"/>
      <c r="L20" s="50"/>
      <c r="M20" s="50"/>
      <c r="N20" s="50"/>
      <c r="O20" s="50"/>
      <c r="P20" s="50"/>
      <c r="Q20" s="50"/>
      <c r="R20" s="77">
        <f t="shared" si="0"/>
        <v>0</v>
      </c>
      <c r="Z20" s="19"/>
    </row>
    <row r="21" spans="1:26" s="14" customFormat="1" x14ac:dyDescent="0.35">
      <c r="A21" s="76"/>
      <c r="B21" s="14" t="s">
        <v>43</v>
      </c>
      <c r="C21" s="7" t="s">
        <v>44</v>
      </c>
      <c r="D21" s="46">
        <v>4190420</v>
      </c>
      <c r="E21" s="51"/>
      <c r="F21" s="49"/>
      <c r="G21" s="50"/>
      <c r="H21" s="50"/>
      <c r="I21" s="50"/>
      <c r="J21" s="50"/>
      <c r="K21" s="50"/>
      <c r="L21" s="50"/>
      <c r="M21" s="50"/>
      <c r="N21" s="50"/>
      <c r="O21" s="50"/>
      <c r="P21" s="50"/>
      <c r="Q21" s="50"/>
      <c r="R21" s="77">
        <f t="shared" si="0"/>
        <v>0</v>
      </c>
      <c r="Z21" s="19"/>
    </row>
    <row r="22" spans="1:26" s="14" customFormat="1" x14ac:dyDescent="0.35">
      <c r="A22" s="76"/>
      <c r="B22" s="14" t="s">
        <v>45</v>
      </c>
      <c r="C22" s="7" t="s">
        <v>46</v>
      </c>
      <c r="D22" s="46">
        <v>4190200</v>
      </c>
      <c r="E22" s="51"/>
      <c r="F22" s="49"/>
      <c r="G22" s="50"/>
      <c r="H22" s="50"/>
      <c r="I22" s="50"/>
      <c r="J22" s="50"/>
      <c r="K22" s="50"/>
      <c r="L22" s="50"/>
      <c r="M22" s="50"/>
      <c r="N22" s="50"/>
      <c r="O22" s="50"/>
      <c r="P22" s="50"/>
      <c r="Q22" s="50"/>
      <c r="R22" s="77">
        <f t="shared" si="0"/>
        <v>0</v>
      </c>
      <c r="Z22" s="19"/>
    </row>
    <row r="23" spans="1:26" s="14" customFormat="1" x14ac:dyDescent="0.35">
      <c r="A23" s="76"/>
      <c r="B23" s="14" t="s">
        <v>47</v>
      </c>
      <c r="C23" s="7" t="s">
        <v>48</v>
      </c>
      <c r="D23" s="46">
        <v>4190386</v>
      </c>
      <c r="E23" s="51"/>
      <c r="F23" s="49"/>
      <c r="G23" s="50"/>
      <c r="H23" s="50"/>
      <c r="I23" s="50"/>
      <c r="J23" s="50"/>
      <c r="K23" s="50"/>
      <c r="L23" s="50"/>
      <c r="M23" s="50"/>
      <c r="N23" s="50"/>
      <c r="O23" s="50"/>
      <c r="P23" s="50"/>
      <c r="Q23" s="50"/>
      <c r="R23" s="77">
        <f t="shared" ref="R23:R25" si="1">SUM(F23:Q23)-E23</f>
        <v>0</v>
      </c>
      <c r="Z23" s="19"/>
    </row>
    <row r="24" spans="1:26" s="14" customFormat="1" x14ac:dyDescent="0.35">
      <c r="A24" s="76"/>
      <c r="B24" s="14" t="s">
        <v>49</v>
      </c>
      <c r="C24" s="7" t="s">
        <v>50</v>
      </c>
      <c r="D24" s="46">
        <v>4190387</v>
      </c>
      <c r="E24" s="51"/>
      <c r="F24" s="49"/>
      <c r="G24" s="50"/>
      <c r="H24" s="50"/>
      <c r="I24" s="50"/>
      <c r="J24" s="50"/>
      <c r="K24" s="50"/>
      <c r="L24" s="50"/>
      <c r="M24" s="50"/>
      <c r="N24" s="50"/>
      <c r="O24" s="50"/>
      <c r="P24" s="50"/>
      <c r="Q24" s="50"/>
      <c r="R24" s="77">
        <f t="shared" si="1"/>
        <v>0</v>
      </c>
      <c r="Z24" s="19"/>
    </row>
    <row r="25" spans="1:26" s="14" customFormat="1" x14ac:dyDescent="0.35">
      <c r="A25" s="76"/>
      <c r="B25" s="14" t="s">
        <v>51</v>
      </c>
      <c r="C25" s="7" t="s">
        <v>52</v>
      </c>
      <c r="D25" s="46">
        <v>4190388</v>
      </c>
      <c r="E25" s="51"/>
      <c r="F25" s="49"/>
      <c r="G25" s="50"/>
      <c r="H25" s="50"/>
      <c r="I25" s="50"/>
      <c r="J25" s="50"/>
      <c r="K25" s="50"/>
      <c r="L25" s="50"/>
      <c r="M25" s="50"/>
      <c r="N25" s="50"/>
      <c r="O25" s="50"/>
      <c r="P25" s="50"/>
      <c r="Q25" s="50"/>
      <c r="R25" s="77">
        <f t="shared" si="1"/>
        <v>0</v>
      </c>
      <c r="Z25" s="19"/>
    </row>
    <row r="26" spans="1:26" s="14" customFormat="1" x14ac:dyDescent="0.35">
      <c r="A26" s="76"/>
      <c r="B26" s="14" t="s">
        <v>53</v>
      </c>
      <c r="C26" s="7" t="s">
        <v>54</v>
      </c>
      <c r="D26" s="46">
        <v>4190380</v>
      </c>
      <c r="E26" s="51"/>
      <c r="F26" s="49"/>
      <c r="G26" s="50"/>
      <c r="H26" s="50"/>
      <c r="I26" s="50"/>
      <c r="J26" s="50"/>
      <c r="K26" s="50"/>
      <c r="L26" s="50"/>
      <c r="M26" s="50"/>
      <c r="N26" s="50"/>
      <c r="O26" s="50"/>
      <c r="P26" s="50"/>
      <c r="Q26" s="50"/>
      <c r="R26" s="77">
        <f>SUM(F26:Q26)-E26</f>
        <v>0</v>
      </c>
      <c r="Z26" s="19"/>
    </row>
    <row r="27" spans="1:26" s="14" customFormat="1" ht="3" customHeight="1" x14ac:dyDescent="0.35">
      <c r="A27" s="76"/>
      <c r="C27" s="7"/>
      <c r="D27" s="46"/>
      <c r="E27" s="373"/>
      <c r="F27" s="373"/>
      <c r="G27" s="373"/>
      <c r="H27" s="373"/>
      <c r="I27" s="373"/>
      <c r="J27" s="373"/>
      <c r="K27" s="373"/>
      <c r="L27" s="373"/>
      <c r="M27" s="373"/>
      <c r="N27" s="373"/>
      <c r="O27" s="373"/>
      <c r="P27" s="373"/>
      <c r="Q27" s="373"/>
      <c r="R27" s="79"/>
      <c r="Z27" s="19"/>
    </row>
    <row r="28" spans="1:26" s="14" customFormat="1" x14ac:dyDescent="0.35">
      <c r="A28" s="76"/>
      <c r="B28" s="14" t="s">
        <v>154</v>
      </c>
      <c r="C28" s="7" t="s">
        <v>155</v>
      </c>
      <c r="D28" s="46">
        <v>4190205</v>
      </c>
      <c r="E28" s="51"/>
      <c r="F28" s="49"/>
      <c r="G28" s="50"/>
      <c r="H28" s="50"/>
      <c r="I28" s="50"/>
      <c r="J28" s="50"/>
      <c r="K28" s="50"/>
      <c r="L28" s="50"/>
      <c r="M28" s="50"/>
      <c r="N28" s="50"/>
      <c r="O28" s="50"/>
      <c r="P28" s="50"/>
      <c r="Q28" s="50"/>
      <c r="R28" s="77">
        <f>SUM(F28:Q28)-E28</f>
        <v>0</v>
      </c>
      <c r="Z28" s="19"/>
    </row>
    <row r="29" spans="1:26" s="14" customFormat="1" ht="16" thickBot="1" x14ac:dyDescent="0.4">
      <c r="A29" s="76"/>
      <c r="B29" s="14" t="s">
        <v>55</v>
      </c>
      <c r="C29" s="7" t="s">
        <v>56</v>
      </c>
      <c r="D29" s="46">
        <v>4190210</v>
      </c>
      <c r="E29" s="51"/>
      <c r="F29" s="49"/>
      <c r="G29" s="50"/>
      <c r="H29" s="50"/>
      <c r="I29" s="50"/>
      <c r="J29" s="50"/>
      <c r="K29" s="50"/>
      <c r="L29" s="50"/>
      <c r="M29" s="50"/>
      <c r="N29" s="50"/>
      <c r="O29" s="50"/>
      <c r="P29" s="50"/>
      <c r="Q29" s="50"/>
      <c r="R29" s="101">
        <f>SUM(F29:Q29)-E29</f>
        <v>0</v>
      </c>
      <c r="Z29" s="19"/>
    </row>
    <row r="30" spans="1:26" s="14" customFormat="1" ht="3" customHeight="1" x14ac:dyDescent="0.35">
      <c r="A30" s="183"/>
      <c r="B30" s="184"/>
      <c r="C30" s="185"/>
      <c r="D30" s="186"/>
      <c r="E30" s="189"/>
      <c r="F30" s="368"/>
      <c r="G30" s="368"/>
      <c r="H30" s="368"/>
      <c r="I30" s="368"/>
      <c r="J30" s="368"/>
      <c r="K30" s="368"/>
      <c r="L30" s="368"/>
      <c r="M30" s="368"/>
      <c r="N30" s="368"/>
      <c r="O30" s="368"/>
      <c r="P30" s="368"/>
      <c r="Q30" s="368"/>
      <c r="R30" s="196"/>
      <c r="Z30" s="19"/>
    </row>
    <row r="31" spans="1:26" s="14" customFormat="1" ht="16" thickBot="1" x14ac:dyDescent="0.4">
      <c r="A31" s="179"/>
      <c r="B31" s="180" t="s">
        <v>516</v>
      </c>
      <c r="C31" s="180"/>
      <c r="D31" s="181"/>
      <c r="E31" s="369">
        <f>ROUND(SUM(E9:E29),2)</f>
        <v>0</v>
      </c>
      <c r="F31" s="370">
        <f>SUM(F9:F29)</f>
        <v>0</v>
      </c>
      <c r="G31" s="370">
        <f t="shared" ref="G31:Q31" si="2">SUM(G9:G29)</f>
        <v>0</v>
      </c>
      <c r="H31" s="370">
        <f t="shared" si="2"/>
        <v>0</v>
      </c>
      <c r="I31" s="370">
        <f t="shared" si="2"/>
        <v>0</v>
      </c>
      <c r="J31" s="370">
        <f t="shared" si="2"/>
        <v>0</v>
      </c>
      <c r="K31" s="370">
        <f t="shared" si="2"/>
        <v>0</v>
      </c>
      <c r="L31" s="370">
        <f t="shared" si="2"/>
        <v>0</v>
      </c>
      <c r="M31" s="370">
        <f t="shared" si="2"/>
        <v>0</v>
      </c>
      <c r="N31" s="370">
        <f t="shared" si="2"/>
        <v>0</v>
      </c>
      <c r="O31" s="370">
        <f t="shared" si="2"/>
        <v>0</v>
      </c>
      <c r="P31" s="370">
        <f t="shared" si="2"/>
        <v>0</v>
      </c>
      <c r="Q31" s="370">
        <f t="shared" si="2"/>
        <v>0</v>
      </c>
      <c r="R31" s="182">
        <f>SUM(R9:R30)</f>
        <v>0</v>
      </c>
      <c r="Z31" s="19"/>
    </row>
    <row r="32" spans="1:26" s="14" customFormat="1" ht="12" customHeight="1" x14ac:dyDescent="0.35">
      <c r="A32" s="72"/>
      <c r="B32" s="73"/>
      <c r="C32" s="102"/>
      <c r="D32" s="103"/>
      <c r="E32" s="112"/>
      <c r="F32" s="364"/>
      <c r="G32" s="364"/>
      <c r="H32" s="364"/>
      <c r="I32" s="364"/>
      <c r="J32" s="364"/>
      <c r="K32" s="364"/>
      <c r="L32" s="364"/>
      <c r="M32" s="364"/>
      <c r="N32" s="364"/>
      <c r="O32" s="364"/>
      <c r="P32" s="364"/>
      <c r="Q32" s="364"/>
      <c r="R32" s="105"/>
      <c r="Z32" s="19"/>
    </row>
    <row r="33" spans="1:26" s="14" customFormat="1" x14ac:dyDescent="0.35">
      <c r="A33" s="76"/>
      <c r="B33" s="56" t="s">
        <v>517</v>
      </c>
      <c r="C33" s="56"/>
      <c r="D33" s="46"/>
      <c r="E33" s="61"/>
      <c r="F33" s="35"/>
      <c r="G33" s="35"/>
      <c r="H33" s="35"/>
      <c r="I33" s="35"/>
      <c r="J33" s="35"/>
      <c r="K33" s="35"/>
      <c r="L33" s="35"/>
      <c r="M33" s="35"/>
      <c r="N33" s="35"/>
      <c r="O33" s="35"/>
      <c r="P33" s="35"/>
      <c r="Q33" s="35"/>
      <c r="R33" s="106"/>
      <c r="Z33" s="19"/>
    </row>
    <row r="34" spans="1:26" s="14" customFormat="1" x14ac:dyDescent="0.35">
      <c r="A34" s="76"/>
      <c r="B34" s="14" t="s">
        <v>57</v>
      </c>
      <c r="C34" s="7" t="s">
        <v>58</v>
      </c>
      <c r="D34" s="46">
        <v>6110000</v>
      </c>
      <c r="E34" s="51"/>
      <c r="F34" s="49"/>
      <c r="G34" s="49"/>
      <c r="H34" s="49"/>
      <c r="I34" s="49"/>
      <c r="J34" s="49"/>
      <c r="K34" s="49"/>
      <c r="L34" s="49"/>
      <c r="M34" s="49"/>
      <c r="N34" s="49"/>
      <c r="O34" s="49"/>
      <c r="P34" s="49"/>
      <c r="Q34" s="49"/>
      <c r="R34" s="77">
        <f t="shared" ref="R34:R63" si="3">SUM(F34:Q34)-E34</f>
        <v>0</v>
      </c>
      <c r="Z34" s="19"/>
    </row>
    <row r="35" spans="1:26" s="14" customFormat="1" x14ac:dyDescent="0.35">
      <c r="A35" s="76"/>
      <c r="B35" s="14" t="s">
        <v>59</v>
      </c>
      <c r="C35" s="7" t="s">
        <v>60</v>
      </c>
      <c r="D35" s="46">
        <v>6110020</v>
      </c>
      <c r="E35" s="51"/>
      <c r="F35" s="49"/>
      <c r="G35" s="50"/>
      <c r="H35" s="50"/>
      <c r="I35" s="50"/>
      <c r="J35" s="50"/>
      <c r="K35" s="50"/>
      <c r="L35" s="50"/>
      <c r="M35" s="50"/>
      <c r="N35" s="50"/>
      <c r="O35" s="50"/>
      <c r="P35" s="50"/>
      <c r="Q35" s="50"/>
      <c r="R35" s="77">
        <f t="shared" si="3"/>
        <v>0</v>
      </c>
      <c r="Z35" s="19"/>
    </row>
    <row r="36" spans="1:26" s="14" customFormat="1" x14ac:dyDescent="0.35">
      <c r="A36" s="76"/>
      <c r="B36" s="14" t="s">
        <v>61</v>
      </c>
      <c r="C36" s="7" t="s">
        <v>62</v>
      </c>
      <c r="D36" s="46">
        <v>6110600</v>
      </c>
      <c r="E36" s="51"/>
      <c r="F36" s="49"/>
      <c r="G36" s="50"/>
      <c r="H36" s="50"/>
      <c r="I36" s="50"/>
      <c r="J36" s="50"/>
      <c r="K36" s="50"/>
      <c r="L36" s="50"/>
      <c r="M36" s="50"/>
      <c r="N36" s="50"/>
      <c r="O36" s="50"/>
      <c r="P36" s="50"/>
      <c r="Q36" s="50"/>
      <c r="R36" s="77">
        <f t="shared" si="3"/>
        <v>0</v>
      </c>
      <c r="Z36" s="19"/>
    </row>
    <row r="37" spans="1:26" s="14" customFormat="1" x14ac:dyDescent="0.35">
      <c r="A37" s="76"/>
      <c r="B37" s="14" t="s">
        <v>63</v>
      </c>
      <c r="C37" s="7" t="s">
        <v>64</v>
      </c>
      <c r="D37" s="78">
        <v>6110720</v>
      </c>
      <c r="E37" s="51"/>
      <c r="F37" s="49"/>
      <c r="G37" s="50"/>
      <c r="H37" s="50"/>
      <c r="I37" s="50"/>
      <c r="J37" s="50"/>
      <c r="K37" s="50"/>
      <c r="L37" s="50"/>
      <c r="M37" s="50"/>
      <c r="N37" s="50"/>
      <c r="O37" s="50"/>
      <c r="P37" s="50"/>
      <c r="Q37" s="50"/>
      <c r="R37" s="77">
        <f t="shared" si="3"/>
        <v>0</v>
      </c>
      <c r="Z37" s="19"/>
    </row>
    <row r="38" spans="1:26" s="14" customFormat="1" x14ac:dyDescent="0.35">
      <c r="A38" s="76"/>
      <c r="B38" s="14" t="s">
        <v>65</v>
      </c>
      <c r="C38" s="7" t="s">
        <v>66</v>
      </c>
      <c r="D38" s="46">
        <v>6110860</v>
      </c>
      <c r="E38" s="51"/>
      <c r="F38" s="49"/>
      <c r="G38" s="50"/>
      <c r="H38" s="50"/>
      <c r="I38" s="50"/>
      <c r="J38" s="50"/>
      <c r="K38" s="50"/>
      <c r="L38" s="50"/>
      <c r="M38" s="50"/>
      <c r="N38" s="50"/>
      <c r="O38" s="50"/>
      <c r="P38" s="50"/>
      <c r="Q38" s="50"/>
      <c r="R38" s="77">
        <f t="shared" si="3"/>
        <v>0</v>
      </c>
      <c r="Z38" s="19"/>
    </row>
    <row r="39" spans="1:26" s="14" customFormat="1" x14ac:dyDescent="0.35">
      <c r="A39" s="76"/>
      <c r="B39" s="14" t="s">
        <v>67</v>
      </c>
      <c r="C39" s="7" t="s">
        <v>68</v>
      </c>
      <c r="D39" s="46">
        <v>6110800</v>
      </c>
      <c r="E39" s="51"/>
      <c r="F39" s="49"/>
      <c r="G39" s="50"/>
      <c r="H39" s="50"/>
      <c r="I39" s="50"/>
      <c r="J39" s="50"/>
      <c r="K39" s="50"/>
      <c r="L39" s="50"/>
      <c r="M39" s="50"/>
      <c r="N39" s="50"/>
      <c r="O39" s="50"/>
      <c r="P39" s="50"/>
      <c r="Q39" s="50"/>
      <c r="R39" s="77">
        <f t="shared" si="3"/>
        <v>0</v>
      </c>
      <c r="Z39" s="19"/>
    </row>
    <row r="40" spans="1:26" s="14" customFormat="1" x14ac:dyDescent="0.35">
      <c r="A40" s="76"/>
      <c r="B40" s="14" t="s">
        <v>69</v>
      </c>
      <c r="C40" s="7" t="s">
        <v>70</v>
      </c>
      <c r="D40" s="46">
        <v>6110640</v>
      </c>
      <c r="E40" s="51"/>
      <c r="F40" s="49"/>
      <c r="G40" s="50"/>
      <c r="H40" s="50"/>
      <c r="I40" s="50"/>
      <c r="J40" s="50"/>
      <c r="K40" s="50"/>
      <c r="L40" s="50"/>
      <c r="M40" s="50"/>
      <c r="N40" s="50"/>
      <c r="O40" s="50"/>
      <c r="P40" s="50"/>
      <c r="Q40" s="50"/>
      <c r="R40" s="77">
        <f t="shared" si="3"/>
        <v>0</v>
      </c>
      <c r="Z40" s="19"/>
    </row>
    <row r="41" spans="1:26" s="14" customFormat="1" x14ac:dyDescent="0.35">
      <c r="A41" s="76"/>
      <c r="B41" s="14" t="s">
        <v>71</v>
      </c>
      <c r="C41" s="7" t="s">
        <v>72</v>
      </c>
      <c r="D41" s="78">
        <v>6116300</v>
      </c>
      <c r="E41" s="51"/>
      <c r="F41" s="49"/>
      <c r="G41" s="50"/>
      <c r="H41" s="50"/>
      <c r="I41" s="50"/>
      <c r="J41" s="50"/>
      <c r="K41" s="50"/>
      <c r="L41" s="50"/>
      <c r="M41" s="50"/>
      <c r="N41" s="50"/>
      <c r="O41" s="50"/>
      <c r="P41" s="50"/>
      <c r="Q41" s="50"/>
      <c r="R41" s="77">
        <f t="shared" si="3"/>
        <v>0</v>
      </c>
      <c r="Z41" s="19"/>
    </row>
    <row r="42" spans="1:26" s="14" customFormat="1" x14ac:dyDescent="0.35">
      <c r="A42" s="76"/>
      <c r="B42" s="14" t="s">
        <v>73</v>
      </c>
      <c r="C42" s="7" t="s">
        <v>74</v>
      </c>
      <c r="D42" s="46">
        <v>6116200</v>
      </c>
      <c r="E42" s="51"/>
      <c r="F42" s="49"/>
      <c r="G42" s="50"/>
      <c r="H42" s="50"/>
      <c r="I42" s="50"/>
      <c r="J42" s="50"/>
      <c r="K42" s="50"/>
      <c r="L42" s="50"/>
      <c r="M42" s="50"/>
      <c r="N42" s="50"/>
      <c r="O42" s="50"/>
      <c r="P42" s="50"/>
      <c r="Q42" s="50"/>
      <c r="R42" s="77">
        <f t="shared" si="3"/>
        <v>0</v>
      </c>
      <c r="Z42" s="19"/>
    </row>
    <row r="43" spans="1:26" s="14" customFormat="1" x14ac:dyDescent="0.35">
      <c r="A43" s="76"/>
      <c r="B43" s="14" t="s">
        <v>75</v>
      </c>
      <c r="C43" s="7" t="s">
        <v>76</v>
      </c>
      <c r="D43" s="46">
        <v>6116610</v>
      </c>
      <c r="E43" s="51"/>
      <c r="F43" s="49"/>
      <c r="G43" s="50"/>
      <c r="H43" s="50"/>
      <c r="I43" s="50"/>
      <c r="J43" s="50"/>
      <c r="K43" s="50"/>
      <c r="L43" s="50"/>
      <c r="M43" s="50"/>
      <c r="N43" s="50"/>
      <c r="O43" s="50"/>
      <c r="P43" s="50"/>
      <c r="Q43" s="50"/>
      <c r="R43" s="77">
        <f t="shared" si="3"/>
        <v>0</v>
      </c>
      <c r="Z43" s="19"/>
    </row>
    <row r="44" spans="1:26" s="14" customFormat="1" x14ac:dyDescent="0.35">
      <c r="A44" s="76"/>
      <c r="B44" s="14" t="s">
        <v>77</v>
      </c>
      <c r="C44" s="7" t="s">
        <v>78</v>
      </c>
      <c r="D44" s="46">
        <v>6116600</v>
      </c>
      <c r="E44" s="51"/>
      <c r="F44" s="49"/>
      <c r="G44" s="50"/>
      <c r="H44" s="50"/>
      <c r="I44" s="50"/>
      <c r="J44" s="50"/>
      <c r="K44" s="50"/>
      <c r="L44" s="50"/>
      <c r="M44" s="50"/>
      <c r="N44" s="50"/>
      <c r="O44" s="50"/>
      <c r="P44" s="50"/>
      <c r="Q44" s="50"/>
      <c r="R44" s="77">
        <f t="shared" si="3"/>
        <v>0</v>
      </c>
      <c r="Z44" s="19"/>
    </row>
    <row r="45" spans="1:26" s="14" customFormat="1" x14ac:dyDescent="0.35">
      <c r="A45" s="76"/>
      <c r="B45" s="14" t="s">
        <v>79</v>
      </c>
      <c r="C45" s="7" t="s">
        <v>80</v>
      </c>
      <c r="D45" s="46">
        <v>6121000</v>
      </c>
      <c r="E45" s="51"/>
      <c r="F45" s="49"/>
      <c r="G45" s="50"/>
      <c r="H45" s="50"/>
      <c r="I45" s="50"/>
      <c r="J45" s="50"/>
      <c r="K45" s="50"/>
      <c r="L45" s="50"/>
      <c r="M45" s="50"/>
      <c r="N45" s="50"/>
      <c r="O45" s="50"/>
      <c r="P45" s="50"/>
      <c r="Q45" s="50"/>
      <c r="R45" s="77">
        <f t="shared" si="3"/>
        <v>0</v>
      </c>
      <c r="Z45" s="19"/>
    </row>
    <row r="46" spans="1:26" s="14" customFormat="1" x14ac:dyDescent="0.35">
      <c r="A46" s="76"/>
      <c r="B46" s="14" t="s">
        <v>81</v>
      </c>
      <c r="C46" s="7" t="s">
        <v>82</v>
      </c>
      <c r="D46" s="46">
        <v>6122310</v>
      </c>
      <c r="E46" s="51"/>
      <c r="F46" s="49"/>
      <c r="G46" s="50"/>
      <c r="H46" s="50"/>
      <c r="I46" s="50"/>
      <c r="J46" s="50"/>
      <c r="K46" s="50"/>
      <c r="L46" s="50"/>
      <c r="M46" s="50"/>
      <c r="N46" s="50"/>
      <c r="O46" s="50"/>
      <c r="P46" s="50"/>
      <c r="Q46" s="50"/>
      <c r="R46" s="77">
        <f t="shared" si="3"/>
        <v>0</v>
      </c>
      <c r="Z46" s="19"/>
    </row>
    <row r="47" spans="1:26" s="14" customFormat="1" x14ac:dyDescent="0.35">
      <c r="A47" s="76"/>
      <c r="B47" s="14" t="s">
        <v>83</v>
      </c>
      <c r="C47" s="7" t="s">
        <v>84</v>
      </c>
      <c r="D47" s="46">
        <v>6122110</v>
      </c>
      <c r="E47" s="51"/>
      <c r="F47" s="49"/>
      <c r="G47" s="50"/>
      <c r="H47" s="50"/>
      <c r="I47" s="50"/>
      <c r="J47" s="50"/>
      <c r="K47" s="50"/>
      <c r="L47" s="50"/>
      <c r="M47" s="50"/>
      <c r="N47" s="50"/>
      <c r="O47" s="50"/>
      <c r="P47" s="50"/>
      <c r="Q47" s="50"/>
      <c r="R47" s="77">
        <f t="shared" si="3"/>
        <v>0</v>
      </c>
      <c r="Z47" s="19"/>
    </row>
    <row r="48" spans="1:26" s="14" customFormat="1" x14ac:dyDescent="0.35">
      <c r="A48" s="76"/>
      <c r="B48" s="14" t="s">
        <v>85</v>
      </c>
      <c r="C48" s="7" t="s">
        <v>86</v>
      </c>
      <c r="D48" s="46">
        <v>6120800</v>
      </c>
      <c r="E48" s="51"/>
      <c r="F48" s="49"/>
      <c r="G48" s="50"/>
      <c r="H48" s="50"/>
      <c r="I48" s="50"/>
      <c r="J48" s="50"/>
      <c r="K48" s="50"/>
      <c r="L48" s="50"/>
      <c r="M48" s="50"/>
      <c r="N48" s="50"/>
      <c r="O48" s="50"/>
      <c r="P48" s="50"/>
      <c r="Q48" s="50"/>
      <c r="R48" s="77">
        <f t="shared" si="3"/>
        <v>0</v>
      </c>
      <c r="Z48" s="19"/>
    </row>
    <row r="49" spans="1:26" s="14" customFormat="1" x14ac:dyDescent="0.35">
      <c r="A49" s="76"/>
      <c r="B49" s="14" t="s">
        <v>87</v>
      </c>
      <c r="C49" s="7" t="s">
        <v>88</v>
      </c>
      <c r="D49" s="46">
        <v>6120220</v>
      </c>
      <c r="E49" s="51"/>
      <c r="F49" s="49"/>
      <c r="G49" s="50"/>
      <c r="H49" s="50"/>
      <c r="I49" s="50"/>
      <c r="J49" s="50"/>
      <c r="K49" s="50"/>
      <c r="L49" s="50"/>
      <c r="M49" s="50"/>
      <c r="N49" s="50"/>
      <c r="O49" s="50"/>
      <c r="P49" s="50"/>
      <c r="Q49" s="50"/>
      <c r="R49" s="77">
        <f t="shared" si="3"/>
        <v>0</v>
      </c>
      <c r="Z49" s="19"/>
    </row>
    <row r="50" spans="1:26" s="14" customFormat="1" x14ac:dyDescent="0.35">
      <c r="A50" s="76"/>
      <c r="B50" s="14" t="s">
        <v>89</v>
      </c>
      <c r="C50" s="7" t="s">
        <v>90</v>
      </c>
      <c r="D50" s="46">
        <v>6120600</v>
      </c>
      <c r="E50" s="51"/>
      <c r="F50" s="49"/>
      <c r="G50" s="50"/>
      <c r="H50" s="50"/>
      <c r="I50" s="50"/>
      <c r="J50" s="50"/>
      <c r="K50" s="50"/>
      <c r="L50" s="50"/>
      <c r="M50" s="50"/>
      <c r="N50" s="50"/>
      <c r="O50" s="50"/>
      <c r="P50" s="50"/>
      <c r="Q50" s="50"/>
      <c r="R50" s="77">
        <f t="shared" si="3"/>
        <v>0</v>
      </c>
      <c r="Z50" s="19"/>
    </row>
    <row r="51" spans="1:26" s="14" customFormat="1" x14ac:dyDescent="0.35">
      <c r="A51" s="76"/>
      <c r="B51" s="14" t="s">
        <v>91</v>
      </c>
      <c r="C51" s="7" t="s">
        <v>92</v>
      </c>
      <c r="D51" s="46">
        <v>6120400</v>
      </c>
      <c r="E51" s="51"/>
      <c r="F51" s="49"/>
      <c r="G51" s="50"/>
      <c r="H51" s="50"/>
      <c r="I51" s="50"/>
      <c r="J51" s="50"/>
      <c r="K51" s="50"/>
      <c r="L51" s="50"/>
      <c r="M51" s="50"/>
      <c r="N51" s="50"/>
      <c r="O51" s="50"/>
      <c r="P51" s="50"/>
      <c r="Q51" s="50"/>
      <c r="R51" s="77">
        <f t="shared" si="3"/>
        <v>0</v>
      </c>
      <c r="Z51" s="19"/>
    </row>
    <row r="52" spans="1:26" s="14" customFormat="1" x14ac:dyDescent="0.35">
      <c r="A52" s="76"/>
      <c r="B52" s="14" t="s">
        <v>93</v>
      </c>
      <c r="C52" s="7" t="s">
        <v>94</v>
      </c>
      <c r="D52" s="46">
        <v>6140130</v>
      </c>
      <c r="E52" s="51"/>
      <c r="F52" s="49"/>
      <c r="G52" s="50"/>
      <c r="H52" s="50"/>
      <c r="I52" s="50"/>
      <c r="J52" s="50"/>
      <c r="K52" s="50"/>
      <c r="L52" s="50"/>
      <c r="M52" s="50"/>
      <c r="N52" s="50"/>
      <c r="O52" s="50"/>
      <c r="P52" s="50"/>
      <c r="Q52" s="50"/>
      <c r="R52" s="77">
        <f t="shared" si="3"/>
        <v>0</v>
      </c>
      <c r="Z52" s="19"/>
    </row>
    <row r="53" spans="1:26" s="14" customFormat="1" x14ac:dyDescent="0.35">
      <c r="A53" s="76"/>
      <c r="B53" s="14" t="s">
        <v>95</v>
      </c>
      <c r="C53" s="7" t="s">
        <v>96</v>
      </c>
      <c r="D53" s="46">
        <v>6142430</v>
      </c>
      <c r="E53" s="51"/>
      <c r="F53" s="49"/>
      <c r="G53" s="50"/>
      <c r="H53" s="50"/>
      <c r="I53" s="50"/>
      <c r="J53" s="50"/>
      <c r="K53" s="50"/>
      <c r="L53" s="50"/>
      <c r="M53" s="50"/>
      <c r="N53" s="50"/>
      <c r="O53" s="50"/>
      <c r="P53" s="50"/>
      <c r="Q53" s="50"/>
      <c r="R53" s="77">
        <f t="shared" si="3"/>
        <v>0</v>
      </c>
      <c r="Z53" s="19"/>
    </row>
    <row r="54" spans="1:26" s="14" customFormat="1" x14ac:dyDescent="0.35">
      <c r="A54" s="76"/>
      <c r="B54" s="14" t="s">
        <v>97</v>
      </c>
      <c r="C54" s="7" t="s">
        <v>98</v>
      </c>
      <c r="D54" s="46">
        <v>6146100</v>
      </c>
      <c r="E54" s="51"/>
      <c r="F54" s="49"/>
      <c r="G54" s="50"/>
      <c r="H54" s="50"/>
      <c r="I54" s="50"/>
      <c r="J54" s="50"/>
      <c r="K54" s="50"/>
      <c r="L54" s="50"/>
      <c r="M54" s="50"/>
      <c r="N54" s="50"/>
      <c r="O54" s="50"/>
      <c r="P54" s="50"/>
      <c r="Q54" s="50"/>
      <c r="R54" s="77">
        <f t="shared" si="3"/>
        <v>0</v>
      </c>
      <c r="Z54" s="19"/>
    </row>
    <row r="55" spans="1:26" s="14" customFormat="1" x14ac:dyDescent="0.35">
      <c r="A55" s="76"/>
      <c r="B55" s="14" t="s">
        <v>99</v>
      </c>
      <c r="C55" s="7" t="s">
        <v>100</v>
      </c>
      <c r="D55" s="46">
        <v>6140000</v>
      </c>
      <c r="E55" s="51"/>
      <c r="F55" s="49"/>
      <c r="G55" s="50"/>
      <c r="H55" s="50"/>
      <c r="I55" s="50"/>
      <c r="J55" s="50"/>
      <c r="K55" s="50"/>
      <c r="L55" s="50"/>
      <c r="M55" s="50"/>
      <c r="N55" s="50"/>
      <c r="O55" s="50"/>
      <c r="P55" s="50"/>
      <c r="Q55" s="50"/>
      <c r="R55" s="77">
        <f t="shared" si="3"/>
        <v>0</v>
      </c>
      <c r="Z55" s="19"/>
    </row>
    <row r="56" spans="1:26" s="14" customFormat="1" x14ac:dyDescent="0.35">
      <c r="A56" s="76"/>
      <c r="B56" s="14" t="s">
        <v>101</v>
      </c>
      <c r="C56" s="7" t="s">
        <v>102</v>
      </c>
      <c r="D56" s="46">
        <v>6121600</v>
      </c>
      <c r="E56" s="51"/>
      <c r="F56" s="49"/>
      <c r="G56" s="50"/>
      <c r="H56" s="50"/>
      <c r="I56" s="50"/>
      <c r="J56" s="50"/>
      <c r="K56" s="50"/>
      <c r="L56" s="50"/>
      <c r="M56" s="50"/>
      <c r="N56" s="50"/>
      <c r="O56" s="50"/>
      <c r="P56" s="50"/>
      <c r="Q56" s="50"/>
      <c r="R56" s="77">
        <f t="shared" si="3"/>
        <v>0</v>
      </c>
      <c r="Z56" s="19"/>
    </row>
    <row r="57" spans="1:26" s="14" customFormat="1" x14ac:dyDescent="0.35">
      <c r="A57" s="76"/>
      <c r="B57" s="14" t="s">
        <v>103</v>
      </c>
      <c r="C57" s="7" t="s">
        <v>104</v>
      </c>
      <c r="D57" s="78">
        <v>6151110</v>
      </c>
      <c r="E57" s="51"/>
      <c r="F57" s="49"/>
      <c r="G57" s="50"/>
      <c r="H57" s="50"/>
      <c r="I57" s="50"/>
      <c r="J57" s="50"/>
      <c r="K57" s="50"/>
      <c r="L57" s="50"/>
      <c r="M57" s="50"/>
      <c r="N57" s="50"/>
      <c r="O57" s="50"/>
      <c r="P57" s="50"/>
      <c r="Q57" s="50"/>
      <c r="R57" s="77">
        <f t="shared" si="3"/>
        <v>0</v>
      </c>
      <c r="Z57" s="19"/>
    </row>
    <row r="58" spans="1:26" s="14" customFormat="1" x14ac:dyDescent="0.35">
      <c r="A58" s="76"/>
      <c r="B58" s="14" t="s">
        <v>105</v>
      </c>
      <c r="C58" s="7" t="s">
        <v>106</v>
      </c>
      <c r="D58" s="46">
        <v>6140200</v>
      </c>
      <c r="E58" s="51"/>
      <c r="F58" s="49"/>
      <c r="G58" s="50"/>
      <c r="H58" s="50"/>
      <c r="I58" s="50"/>
      <c r="J58" s="50"/>
      <c r="K58" s="50"/>
      <c r="L58" s="50"/>
      <c r="M58" s="50"/>
      <c r="N58" s="50"/>
      <c r="O58" s="50"/>
      <c r="P58" s="50"/>
      <c r="Q58" s="50"/>
      <c r="R58" s="77">
        <f t="shared" si="3"/>
        <v>0</v>
      </c>
      <c r="Z58" s="19"/>
    </row>
    <row r="59" spans="1:26" s="14" customFormat="1" x14ac:dyDescent="0.35">
      <c r="A59" s="76"/>
      <c r="B59" s="14" t="s">
        <v>107</v>
      </c>
      <c r="C59" s="7" t="s">
        <v>108</v>
      </c>
      <c r="D59" s="46">
        <v>6111000</v>
      </c>
      <c r="E59" s="51"/>
      <c r="F59" s="49"/>
      <c r="G59" s="50"/>
      <c r="H59" s="50"/>
      <c r="I59" s="50"/>
      <c r="J59" s="50"/>
      <c r="K59" s="50"/>
      <c r="L59" s="50"/>
      <c r="M59" s="50"/>
      <c r="N59" s="50"/>
      <c r="O59" s="50"/>
      <c r="P59" s="50"/>
      <c r="Q59" s="50"/>
      <c r="R59" s="77">
        <f t="shared" si="3"/>
        <v>0</v>
      </c>
      <c r="Z59" s="19"/>
    </row>
    <row r="60" spans="1:26" s="14" customFormat="1" x14ac:dyDescent="0.35">
      <c r="A60" s="76"/>
      <c r="B60" s="14" t="s">
        <v>109</v>
      </c>
      <c r="C60" s="7" t="s">
        <v>110</v>
      </c>
      <c r="D60" s="46">
        <v>6170100</v>
      </c>
      <c r="E60" s="51"/>
      <c r="F60" s="49"/>
      <c r="G60" s="50"/>
      <c r="H60" s="50"/>
      <c r="I60" s="50"/>
      <c r="J60" s="50"/>
      <c r="K60" s="50"/>
      <c r="L60" s="50"/>
      <c r="M60" s="50"/>
      <c r="N60" s="50"/>
      <c r="O60" s="50"/>
      <c r="P60" s="50"/>
      <c r="Q60" s="50"/>
      <c r="R60" s="77">
        <f t="shared" si="3"/>
        <v>0</v>
      </c>
      <c r="Z60" s="19"/>
    </row>
    <row r="61" spans="1:26" s="14" customFormat="1" x14ac:dyDescent="0.35">
      <c r="A61" s="76"/>
      <c r="B61" s="14" t="s">
        <v>111</v>
      </c>
      <c r="C61" s="7" t="s">
        <v>112</v>
      </c>
      <c r="D61" s="46">
        <v>6170110</v>
      </c>
      <c r="E61" s="51"/>
      <c r="F61" s="49"/>
      <c r="G61" s="50"/>
      <c r="H61" s="50"/>
      <c r="I61" s="50"/>
      <c r="J61" s="50"/>
      <c r="K61" s="50"/>
      <c r="L61" s="50"/>
      <c r="M61" s="50"/>
      <c r="N61" s="50"/>
      <c r="O61" s="50"/>
      <c r="P61" s="50"/>
      <c r="Q61" s="50"/>
      <c r="R61" s="77">
        <f t="shared" si="3"/>
        <v>0</v>
      </c>
      <c r="Z61" s="19"/>
    </row>
    <row r="62" spans="1:26" s="14" customFormat="1" x14ac:dyDescent="0.35">
      <c r="A62" s="76"/>
      <c r="B62" s="14" t="s">
        <v>113</v>
      </c>
      <c r="C62" s="7" t="s">
        <v>114</v>
      </c>
      <c r="D62" s="46">
        <v>6181400</v>
      </c>
      <c r="E62" s="51"/>
      <c r="F62" s="49"/>
      <c r="G62" s="50"/>
      <c r="H62" s="50"/>
      <c r="I62" s="50"/>
      <c r="J62" s="50"/>
      <c r="K62" s="50"/>
      <c r="L62" s="50"/>
      <c r="M62" s="50"/>
      <c r="N62" s="50"/>
      <c r="O62" s="50"/>
      <c r="P62" s="50"/>
      <c r="Q62" s="50"/>
      <c r="R62" s="77">
        <f t="shared" si="3"/>
        <v>0</v>
      </c>
      <c r="Z62" s="19"/>
    </row>
    <row r="63" spans="1:26" s="14" customFormat="1" x14ac:dyDescent="0.35">
      <c r="A63" s="76"/>
      <c r="B63" s="25" t="s">
        <v>115</v>
      </c>
      <c r="C63" s="107" t="s">
        <v>518</v>
      </c>
      <c r="D63" s="46">
        <v>6181500</v>
      </c>
      <c r="E63" s="51"/>
      <c r="F63" s="49"/>
      <c r="G63" s="50"/>
      <c r="H63" s="50"/>
      <c r="I63" s="50"/>
      <c r="J63" s="50"/>
      <c r="K63" s="50"/>
      <c r="L63" s="50"/>
      <c r="M63" s="50"/>
      <c r="N63" s="50"/>
      <c r="O63" s="50"/>
      <c r="P63" s="50"/>
      <c r="Q63" s="50"/>
      <c r="R63" s="77">
        <f t="shared" si="3"/>
        <v>0</v>
      </c>
      <c r="S63" s="25"/>
      <c r="Z63" s="19"/>
    </row>
    <row r="64" spans="1:26" s="14" customFormat="1" ht="3" customHeight="1" x14ac:dyDescent="0.35">
      <c r="A64" s="76"/>
      <c r="B64" s="25"/>
      <c r="C64" s="107"/>
      <c r="D64" s="46"/>
      <c r="E64" s="57"/>
      <c r="F64" s="49"/>
      <c r="G64" s="60"/>
      <c r="H64" s="60"/>
      <c r="I64" s="60"/>
      <c r="J64" s="60"/>
      <c r="K64" s="60"/>
      <c r="L64" s="60"/>
      <c r="M64" s="60"/>
      <c r="N64" s="60"/>
      <c r="O64" s="60"/>
      <c r="P64" s="60"/>
      <c r="Q64" s="60"/>
      <c r="R64" s="80"/>
      <c r="S64" s="25"/>
      <c r="Z64" s="19"/>
    </row>
    <row r="65" spans="1:26" s="14" customFormat="1" x14ac:dyDescent="0.35">
      <c r="A65" s="76"/>
      <c r="B65" s="14" t="s">
        <v>116</v>
      </c>
      <c r="C65" s="107" t="s">
        <v>117</v>
      </c>
      <c r="D65" s="46">
        <v>6110610</v>
      </c>
      <c r="E65" s="51"/>
      <c r="F65" s="49"/>
      <c r="G65" s="50"/>
      <c r="H65" s="50"/>
      <c r="I65" s="50"/>
      <c r="J65" s="50"/>
      <c r="K65" s="50"/>
      <c r="L65" s="50"/>
      <c r="M65" s="50"/>
      <c r="N65" s="50"/>
      <c r="O65" s="50"/>
      <c r="P65" s="50"/>
      <c r="Q65" s="50"/>
      <c r="R65" s="77">
        <f>SUM(F65:Q65)-E65</f>
        <v>0</v>
      </c>
      <c r="S65" s="25"/>
      <c r="Z65" s="19"/>
    </row>
    <row r="66" spans="1:26" s="14" customFormat="1" ht="16" thickBot="1" x14ac:dyDescent="0.4">
      <c r="A66" s="76"/>
      <c r="B66" s="25" t="s">
        <v>118</v>
      </c>
      <c r="C66" s="107" t="s">
        <v>119</v>
      </c>
      <c r="D66" s="46">
        <v>6122340</v>
      </c>
      <c r="E66" s="51"/>
      <c r="F66" s="49"/>
      <c r="G66" s="50"/>
      <c r="H66" s="50"/>
      <c r="I66" s="50"/>
      <c r="J66" s="50"/>
      <c r="K66" s="50"/>
      <c r="L66" s="50"/>
      <c r="M66" s="50"/>
      <c r="N66" s="50"/>
      <c r="O66" s="50"/>
      <c r="P66" s="50"/>
      <c r="Q66" s="50"/>
      <c r="R66" s="101">
        <f>SUM(F66:Q66)-E66</f>
        <v>0</v>
      </c>
      <c r="S66" s="25"/>
      <c r="Z66" s="19"/>
    </row>
    <row r="67" spans="1:26" s="14" customFormat="1" ht="3" customHeight="1" x14ac:dyDescent="0.35">
      <c r="A67" s="183"/>
      <c r="B67" s="184"/>
      <c r="C67" s="185"/>
      <c r="D67" s="186"/>
      <c r="E67" s="189"/>
      <c r="F67" s="371"/>
      <c r="G67" s="371"/>
      <c r="H67" s="371"/>
      <c r="I67" s="371"/>
      <c r="J67" s="371"/>
      <c r="K67" s="371"/>
      <c r="L67" s="371"/>
      <c r="M67" s="371"/>
      <c r="N67" s="371"/>
      <c r="O67" s="371"/>
      <c r="P67" s="371"/>
      <c r="Q67" s="371"/>
      <c r="R67" s="187"/>
      <c r="Z67" s="19"/>
    </row>
    <row r="68" spans="1:26" s="14" customFormat="1" ht="16" thickBot="1" x14ac:dyDescent="0.4">
      <c r="A68" s="179"/>
      <c r="B68" s="180" t="s">
        <v>519</v>
      </c>
      <c r="C68" s="180"/>
      <c r="D68" s="181"/>
      <c r="E68" s="369">
        <f>ROUND(SUM(E34:E67),2)</f>
        <v>0</v>
      </c>
      <c r="F68" s="372">
        <f>SUM(F34:F67)</f>
        <v>0</v>
      </c>
      <c r="G68" s="372">
        <f t="shared" ref="G68:R68" si="4">SUM(G34:G67)</f>
        <v>0</v>
      </c>
      <c r="H68" s="372">
        <f t="shared" si="4"/>
        <v>0</v>
      </c>
      <c r="I68" s="372">
        <f t="shared" si="4"/>
        <v>0</v>
      </c>
      <c r="J68" s="372">
        <f t="shared" si="4"/>
        <v>0</v>
      </c>
      <c r="K68" s="372">
        <f t="shared" si="4"/>
        <v>0</v>
      </c>
      <c r="L68" s="372">
        <f t="shared" si="4"/>
        <v>0</v>
      </c>
      <c r="M68" s="372">
        <f t="shared" si="4"/>
        <v>0</v>
      </c>
      <c r="N68" s="372">
        <f t="shared" si="4"/>
        <v>0</v>
      </c>
      <c r="O68" s="372">
        <f t="shared" si="4"/>
        <v>0</v>
      </c>
      <c r="P68" s="372">
        <f t="shared" si="4"/>
        <v>0</v>
      </c>
      <c r="Q68" s="372">
        <f t="shared" si="4"/>
        <v>0</v>
      </c>
      <c r="R68" s="182">
        <f t="shared" si="4"/>
        <v>0</v>
      </c>
      <c r="Z68" s="19"/>
    </row>
    <row r="69" spans="1:26" s="14" customFormat="1" ht="12" customHeight="1" thickBot="1" x14ac:dyDescent="0.4">
      <c r="C69" s="7"/>
      <c r="D69" s="46"/>
      <c r="E69" s="61"/>
      <c r="F69" s="35"/>
      <c r="G69" s="35"/>
      <c r="H69" s="35"/>
      <c r="I69" s="35"/>
      <c r="J69" s="35"/>
      <c r="K69" s="35"/>
      <c r="L69" s="35"/>
      <c r="M69" s="35"/>
      <c r="N69" s="35"/>
      <c r="O69" s="35"/>
      <c r="P69" s="35"/>
      <c r="Q69" s="35"/>
      <c r="R69" s="5"/>
      <c r="Z69" s="19"/>
    </row>
    <row r="70" spans="1:26" s="14" customFormat="1" ht="12" hidden="1" customHeight="1" thickBot="1" x14ac:dyDescent="0.4">
      <c r="C70" s="7"/>
      <c r="D70" s="46"/>
      <c r="E70" s="61"/>
      <c r="F70" s="35"/>
      <c r="G70" s="35"/>
      <c r="H70" s="35"/>
      <c r="I70" s="35"/>
      <c r="J70" s="35"/>
      <c r="K70" s="35"/>
      <c r="L70" s="35"/>
      <c r="M70" s="35"/>
      <c r="N70" s="35"/>
      <c r="O70" s="35"/>
      <c r="P70" s="35"/>
      <c r="Q70" s="35"/>
      <c r="R70" s="5"/>
      <c r="Z70" s="19"/>
    </row>
    <row r="71" spans="1:26" s="14" customFormat="1" ht="18.649999999999999" customHeight="1" x14ac:dyDescent="0.35">
      <c r="A71" s="72"/>
      <c r="B71" s="109" t="s">
        <v>520</v>
      </c>
      <c r="C71" s="109"/>
      <c r="D71" s="103"/>
      <c r="E71" s="112"/>
      <c r="F71" s="364"/>
      <c r="G71" s="364"/>
      <c r="H71" s="364"/>
      <c r="I71" s="364"/>
      <c r="J71" s="364"/>
      <c r="K71" s="364"/>
      <c r="L71" s="364"/>
      <c r="M71" s="364"/>
      <c r="N71" s="364"/>
      <c r="O71" s="364"/>
      <c r="P71" s="364"/>
      <c r="Q71" s="364"/>
      <c r="R71" s="105"/>
      <c r="Z71" s="19"/>
    </row>
    <row r="72" spans="1:26" s="14" customFormat="1" x14ac:dyDescent="0.35">
      <c r="A72" s="76"/>
      <c r="B72" s="14" t="s">
        <v>120</v>
      </c>
      <c r="C72" s="110" t="s">
        <v>121</v>
      </c>
      <c r="D72" s="46">
        <v>4190170</v>
      </c>
      <c r="E72" s="59"/>
      <c r="F72" s="367"/>
      <c r="G72" s="303"/>
      <c r="H72" s="303"/>
      <c r="I72" s="303"/>
      <c r="J72" s="303"/>
      <c r="K72" s="303"/>
      <c r="L72" s="303"/>
      <c r="M72" s="303"/>
      <c r="N72" s="303"/>
      <c r="O72" s="303"/>
      <c r="P72" s="303"/>
      <c r="Q72" s="303"/>
      <c r="R72" s="77">
        <f>SUM(F72:Q72)-E72</f>
        <v>0</v>
      </c>
      <c r="Z72" s="19"/>
    </row>
    <row r="73" spans="1:26" s="14" customFormat="1" x14ac:dyDescent="0.35">
      <c r="A73" s="76"/>
      <c r="B73" s="14" t="s">
        <v>122</v>
      </c>
      <c r="C73" s="110" t="s">
        <v>123</v>
      </c>
      <c r="D73" s="46">
        <v>4190430</v>
      </c>
      <c r="E73" s="57"/>
      <c r="F73" s="367"/>
      <c r="G73" s="303"/>
      <c r="H73" s="303"/>
      <c r="I73" s="303"/>
      <c r="J73" s="303"/>
      <c r="K73" s="303"/>
      <c r="L73" s="303"/>
      <c r="M73" s="303"/>
      <c r="N73" s="303"/>
      <c r="O73" s="303"/>
      <c r="P73" s="303"/>
      <c r="Q73" s="303"/>
      <c r="R73" s="77">
        <f>SUM(F73:Q73)-E73</f>
        <v>0</v>
      </c>
      <c r="Z73" s="19"/>
    </row>
    <row r="74" spans="1:26" s="14" customFormat="1" ht="16" thickBot="1" x14ac:dyDescent="0.4">
      <c r="A74" s="76"/>
      <c r="B74" s="14" t="s">
        <v>124</v>
      </c>
      <c r="C74" s="107" t="s">
        <v>521</v>
      </c>
      <c r="D74" s="46">
        <v>6181510</v>
      </c>
      <c r="E74" s="61">
        <f>-E63</f>
        <v>0</v>
      </c>
      <c r="F74" s="367"/>
      <c r="G74" s="303"/>
      <c r="H74" s="303"/>
      <c r="I74" s="303"/>
      <c r="J74" s="303"/>
      <c r="K74" s="303"/>
      <c r="L74" s="303"/>
      <c r="M74" s="303"/>
      <c r="N74" s="303"/>
      <c r="O74" s="303"/>
      <c r="P74" s="303"/>
      <c r="Q74" s="303"/>
      <c r="R74" s="101">
        <f>SUM(F74:Q74)-E74</f>
        <v>0</v>
      </c>
      <c r="Z74" s="19"/>
    </row>
    <row r="75" spans="1:26" s="14" customFormat="1" ht="3" customHeight="1" x14ac:dyDescent="0.35">
      <c r="A75" s="183"/>
      <c r="B75" s="184"/>
      <c r="C75" s="185"/>
      <c r="D75" s="186"/>
      <c r="E75" s="189"/>
      <c r="F75" s="371"/>
      <c r="G75" s="371"/>
      <c r="H75" s="371"/>
      <c r="I75" s="371"/>
      <c r="J75" s="371"/>
      <c r="K75" s="371"/>
      <c r="L75" s="371"/>
      <c r="M75" s="371"/>
      <c r="N75" s="371"/>
      <c r="O75" s="371"/>
      <c r="P75" s="371"/>
      <c r="Q75" s="371"/>
      <c r="R75" s="187"/>
      <c r="Z75" s="19"/>
    </row>
    <row r="76" spans="1:26" s="14" customFormat="1" ht="16" thickBot="1" x14ac:dyDescent="0.4">
      <c r="A76" s="179"/>
      <c r="B76" s="180" t="s">
        <v>522</v>
      </c>
      <c r="C76" s="180"/>
      <c r="D76" s="181"/>
      <c r="E76" s="369">
        <f>ROUND(SUM(E72:E74),2)</f>
        <v>0</v>
      </c>
      <c r="F76" s="372">
        <f>SUM(F72:F74)</f>
        <v>0</v>
      </c>
      <c r="G76" s="372">
        <f t="shared" ref="G76:R76" si="5">SUM(G72:G74)</f>
        <v>0</v>
      </c>
      <c r="H76" s="372">
        <f t="shared" si="5"/>
        <v>0</v>
      </c>
      <c r="I76" s="372">
        <f t="shared" si="5"/>
        <v>0</v>
      </c>
      <c r="J76" s="372">
        <f t="shared" si="5"/>
        <v>0</v>
      </c>
      <c r="K76" s="372">
        <f t="shared" si="5"/>
        <v>0</v>
      </c>
      <c r="L76" s="372">
        <f t="shared" si="5"/>
        <v>0</v>
      </c>
      <c r="M76" s="372">
        <f t="shared" si="5"/>
        <v>0</v>
      </c>
      <c r="N76" s="372">
        <f t="shared" si="5"/>
        <v>0</v>
      </c>
      <c r="O76" s="372">
        <f t="shared" si="5"/>
        <v>0</v>
      </c>
      <c r="P76" s="372">
        <f t="shared" si="5"/>
        <v>0</v>
      </c>
      <c r="Q76" s="372">
        <f t="shared" si="5"/>
        <v>0</v>
      </c>
      <c r="R76" s="182">
        <f t="shared" si="5"/>
        <v>0</v>
      </c>
      <c r="Z76" s="19"/>
    </row>
    <row r="77" spans="1:26" s="14" customFormat="1" ht="12" customHeight="1" thickBot="1" x14ac:dyDescent="0.4">
      <c r="B77" s="56"/>
      <c r="C77" s="7"/>
      <c r="D77" s="46"/>
      <c r="E77" s="61"/>
      <c r="F77" s="61"/>
      <c r="G77" s="61"/>
      <c r="H77" s="61"/>
      <c r="I77" s="61"/>
      <c r="J77" s="61"/>
      <c r="K77" s="61"/>
      <c r="L77" s="61"/>
      <c r="M77" s="61"/>
      <c r="N77" s="61"/>
      <c r="O77" s="61"/>
      <c r="P77" s="61"/>
      <c r="Q77" s="61"/>
      <c r="R77" s="61"/>
      <c r="Z77" s="19"/>
    </row>
    <row r="78" spans="1:26" s="14" customFormat="1" x14ac:dyDescent="0.35">
      <c r="A78" s="72"/>
      <c r="B78" s="109" t="s">
        <v>523</v>
      </c>
      <c r="C78" s="109"/>
      <c r="D78" s="103"/>
      <c r="E78" s="112"/>
      <c r="F78" s="364"/>
      <c r="G78" s="364"/>
      <c r="H78" s="364"/>
      <c r="I78" s="364"/>
      <c r="J78" s="364"/>
      <c r="K78" s="364"/>
      <c r="L78" s="364"/>
      <c r="M78" s="364"/>
      <c r="N78" s="364"/>
      <c r="O78" s="364"/>
      <c r="P78" s="364"/>
      <c r="Q78" s="364"/>
      <c r="R78" s="108"/>
      <c r="Z78" s="19"/>
    </row>
    <row r="79" spans="1:26" s="14" customFormat="1" x14ac:dyDescent="0.35">
      <c r="A79" s="76"/>
      <c r="B79" s="14" t="s">
        <v>144</v>
      </c>
      <c r="C79" s="7" t="s">
        <v>145</v>
      </c>
      <c r="D79" s="46">
        <v>6180210</v>
      </c>
      <c r="E79" s="47"/>
      <c r="F79" s="49"/>
      <c r="G79" s="50"/>
      <c r="H79" s="50"/>
      <c r="I79" s="50"/>
      <c r="J79" s="50"/>
      <c r="K79" s="50"/>
      <c r="L79" s="50"/>
      <c r="M79" s="50"/>
      <c r="N79" s="50"/>
      <c r="O79" s="50"/>
      <c r="P79" s="50"/>
      <c r="Q79" s="50"/>
      <c r="R79" s="77">
        <f>SUM(F79:Q79)-E79</f>
        <v>0</v>
      </c>
      <c r="Z79" s="19"/>
    </row>
    <row r="80" spans="1:26" s="14" customFormat="1" x14ac:dyDescent="0.35">
      <c r="A80" s="76"/>
      <c r="B80" s="14" t="s">
        <v>125</v>
      </c>
      <c r="C80" s="7" t="s">
        <v>126</v>
      </c>
      <c r="D80" s="46">
        <v>6180200</v>
      </c>
      <c r="E80" s="51"/>
      <c r="F80" s="52"/>
      <c r="G80" s="53"/>
      <c r="H80" s="53"/>
      <c r="I80" s="53"/>
      <c r="J80" s="53"/>
      <c r="K80" s="53"/>
      <c r="L80" s="53"/>
      <c r="M80" s="53"/>
      <c r="N80" s="53"/>
      <c r="O80" s="53"/>
      <c r="P80" s="53"/>
      <c r="Q80" s="53"/>
      <c r="R80" s="77">
        <f>SUM(F80:Q80)-E80</f>
        <v>0</v>
      </c>
      <c r="Z80" s="19"/>
    </row>
    <row r="81" spans="1:26" s="14" customFormat="1" x14ac:dyDescent="0.35">
      <c r="A81" s="76"/>
      <c r="B81" s="14" t="s">
        <v>128</v>
      </c>
      <c r="C81" s="7" t="s">
        <v>129</v>
      </c>
      <c r="D81" s="78">
        <v>6180230</v>
      </c>
      <c r="E81" s="51"/>
      <c r="F81" s="52"/>
      <c r="G81" s="53"/>
      <c r="H81" s="53"/>
      <c r="I81" s="53"/>
      <c r="J81" s="53"/>
      <c r="K81" s="53"/>
      <c r="L81" s="53"/>
      <c r="M81" s="53"/>
      <c r="N81" s="53"/>
      <c r="O81" s="53"/>
      <c r="P81" s="53"/>
      <c r="Q81" s="53"/>
      <c r="R81" s="77">
        <f>SUM(F81:Q81)-E81</f>
        <v>0</v>
      </c>
      <c r="Z81" s="19"/>
    </row>
    <row r="82" spans="1:26" s="14" customFormat="1" ht="16" thickBot="1" x14ac:dyDescent="0.4">
      <c r="A82" s="76"/>
      <c r="B82" s="14" t="s">
        <v>133</v>
      </c>
      <c r="C82" s="7" t="s">
        <v>134</v>
      </c>
      <c r="D82" s="46">
        <v>6180260</v>
      </c>
      <c r="E82" s="111"/>
      <c r="F82" s="54"/>
      <c r="G82" s="55"/>
      <c r="H82" s="55"/>
      <c r="I82" s="55"/>
      <c r="J82" s="55"/>
      <c r="K82" s="55"/>
      <c r="L82" s="55"/>
      <c r="M82" s="55"/>
      <c r="N82" s="55"/>
      <c r="O82" s="55"/>
      <c r="P82" s="55"/>
      <c r="Q82" s="55"/>
      <c r="R82" s="101">
        <f>SUM(F82:Q82)-E82</f>
        <v>0</v>
      </c>
      <c r="Z82" s="19"/>
    </row>
    <row r="83" spans="1:26" s="14" customFormat="1" ht="3" customHeight="1" x14ac:dyDescent="0.35">
      <c r="A83" s="183"/>
      <c r="B83" s="184"/>
      <c r="C83" s="185"/>
      <c r="D83" s="186"/>
      <c r="E83" s="189"/>
      <c r="F83" s="371"/>
      <c r="G83" s="371"/>
      <c r="H83" s="371"/>
      <c r="I83" s="371"/>
      <c r="J83" s="371"/>
      <c r="K83" s="371"/>
      <c r="L83" s="371"/>
      <c r="M83" s="371"/>
      <c r="N83" s="371"/>
      <c r="O83" s="371"/>
      <c r="P83" s="371"/>
      <c r="Q83" s="371"/>
      <c r="R83" s="187"/>
      <c r="Z83" s="19"/>
    </row>
    <row r="84" spans="1:26" s="14" customFormat="1" ht="16" thickBot="1" x14ac:dyDescent="0.4">
      <c r="A84" s="179"/>
      <c r="B84" s="180" t="s">
        <v>524</v>
      </c>
      <c r="C84" s="180"/>
      <c r="D84" s="181"/>
      <c r="E84" s="369">
        <f>ROUND(SUM(E79:E82),2)</f>
        <v>0</v>
      </c>
      <c r="F84" s="372">
        <f>SUM(F79:F82)</f>
        <v>0</v>
      </c>
      <c r="G84" s="372">
        <f t="shared" ref="G84:R84" si="6">SUM(G79:G82)</f>
        <v>0</v>
      </c>
      <c r="H84" s="372">
        <f t="shared" si="6"/>
        <v>0</v>
      </c>
      <c r="I84" s="372">
        <f t="shared" si="6"/>
        <v>0</v>
      </c>
      <c r="J84" s="372">
        <f t="shared" si="6"/>
        <v>0</v>
      </c>
      <c r="K84" s="372">
        <f t="shared" si="6"/>
        <v>0</v>
      </c>
      <c r="L84" s="372">
        <f t="shared" si="6"/>
        <v>0</v>
      </c>
      <c r="M84" s="372">
        <f t="shared" si="6"/>
        <v>0</v>
      </c>
      <c r="N84" s="372">
        <f t="shared" si="6"/>
        <v>0</v>
      </c>
      <c r="O84" s="372">
        <f t="shared" si="6"/>
        <v>0</v>
      </c>
      <c r="P84" s="372">
        <f t="shared" si="6"/>
        <v>0</v>
      </c>
      <c r="Q84" s="372">
        <f t="shared" si="6"/>
        <v>0</v>
      </c>
      <c r="R84" s="182">
        <f t="shared" si="6"/>
        <v>0</v>
      </c>
      <c r="Z84" s="19"/>
    </row>
    <row r="85" spans="1:26" s="14" customFormat="1" ht="12" customHeight="1" thickBot="1" x14ac:dyDescent="0.4">
      <c r="B85" s="56"/>
      <c r="C85" s="7"/>
      <c r="D85" s="46"/>
      <c r="E85" s="61"/>
      <c r="F85" s="35"/>
      <c r="G85" s="35"/>
      <c r="H85" s="35"/>
      <c r="I85" s="35"/>
      <c r="J85" s="35"/>
      <c r="K85" s="35"/>
      <c r="L85" s="35"/>
      <c r="M85" s="35"/>
      <c r="N85" s="35"/>
      <c r="O85" s="35"/>
      <c r="P85" s="35"/>
      <c r="Q85" s="35"/>
      <c r="R85" s="1"/>
      <c r="Z85" s="19"/>
    </row>
    <row r="86" spans="1:26" s="14" customFormat="1" ht="16" thickBot="1" x14ac:dyDescent="0.4">
      <c r="A86" s="148"/>
      <c r="B86" s="149" t="s">
        <v>559</v>
      </c>
      <c r="C86" s="149"/>
      <c r="D86" s="150"/>
      <c r="E86" s="151"/>
      <c r="F86" s="152"/>
      <c r="G86" s="152"/>
      <c r="H86" s="152"/>
      <c r="I86" s="152"/>
      <c r="J86" s="152"/>
      <c r="K86" s="152"/>
      <c r="L86" s="152"/>
      <c r="M86" s="152"/>
      <c r="N86" s="152"/>
      <c r="O86" s="152"/>
      <c r="P86" s="152"/>
      <c r="Q86" s="152"/>
      <c r="R86" s="153"/>
      <c r="Z86" s="19"/>
    </row>
    <row r="87" spans="1:26" s="14" customFormat="1" x14ac:dyDescent="0.35">
      <c r="A87" s="72"/>
      <c r="B87" s="73" t="s">
        <v>208</v>
      </c>
      <c r="C87" s="102" t="s">
        <v>526</v>
      </c>
      <c r="D87" s="103"/>
      <c r="E87" s="112">
        <f>IFERROR(SUM('Original Budget'!E87),"")</f>
        <v>0</v>
      </c>
      <c r="F87" s="112"/>
      <c r="G87" s="112"/>
      <c r="H87" s="112"/>
      <c r="I87" s="112"/>
      <c r="J87" s="112"/>
      <c r="K87" s="112"/>
      <c r="L87" s="112"/>
      <c r="M87" s="112"/>
      <c r="N87" s="112"/>
      <c r="O87" s="112"/>
      <c r="P87" s="112"/>
      <c r="Q87" s="112"/>
      <c r="R87" s="108"/>
      <c r="Z87" s="19"/>
    </row>
    <row r="88" spans="1:26" s="14" customFormat="1" x14ac:dyDescent="0.35">
      <c r="A88" s="76"/>
      <c r="B88" s="14" t="s">
        <v>209</v>
      </c>
      <c r="C88" s="7" t="s">
        <v>527</v>
      </c>
      <c r="D88" s="46"/>
      <c r="E88" s="61">
        <f>IFERROR(SUM('Original Budget'!E88),"")</f>
        <v>0</v>
      </c>
      <c r="F88" s="61"/>
      <c r="G88" s="61"/>
      <c r="H88" s="61"/>
      <c r="I88" s="61"/>
      <c r="J88" s="61"/>
      <c r="K88" s="61"/>
      <c r="L88" s="61"/>
      <c r="M88" s="61"/>
      <c r="N88" s="61"/>
      <c r="O88" s="61"/>
      <c r="P88" s="61"/>
      <c r="Q88" s="61"/>
      <c r="R88" s="79"/>
      <c r="Z88" s="19"/>
    </row>
    <row r="89" spans="1:26" s="14" customFormat="1" x14ac:dyDescent="0.35">
      <c r="A89" s="141"/>
      <c r="B89" s="142" t="s">
        <v>212</v>
      </c>
      <c r="C89" s="143" t="s">
        <v>528</v>
      </c>
      <c r="D89" s="144"/>
      <c r="E89" s="145">
        <f>IFERROR(SUM('Original Budget'!E89),"")</f>
        <v>0</v>
      </c>
      <c r="F89" s="145"/>
      <c r="G89" s="145"/>
      <c r="H89" s="145"/>
      <c r="I89" s="145"/>
      <c r="J89" s="145"/>
      <c r="K89" s="145"/>
      <c r="L89" s="145"/>
      <c r="M89" s="145"/>
      <c r="N89" s="145"/>
      <c r="O89" s="145"/>
      <c r="P89" s="145"/>
      <c r="Q89" s="145"/>
      <c r="R89" s="146"/>
      <c r="Z89" s="19"/>
    </row>
    <row r="90" spans="1:26" s="1" customFormat="1" ht="16" thickBot="1" x14ac:dyDescent="0.4">
      <c r="A90" s="121"/>
      <c r="B90" s="113" t="s">
        <v>529</v>
      </c>
      <c r="C90" s="122"/>
      <c r="D90" s="81"/>
      <c r="E90" s="123">
        <f>SUM(E87:E89)</f>
        <v>0</v>
      </c>
      <c r="F90" s="123"/>
      <c r="G90" s="123"/>
      <c r="H90" s="123"/>
      <c r="I90" s="123"/>
      <c r="J90" s="123"/>
      <c r="K90" s="123"/>
      <c r="L90" s="123"/>
      <c r="M90" s="123"/>
      <c r="N90" s="123"/>
      <c r="O90" s="123"/>
      <c r="P90" s="123"/>
      <c r="Q90" s="123"/>
      <c r="R90" s="114"/>
      <c r="Z90" s="20"/>
    </row>
    <row r="91" spans="1:26" s="14" customFormat="1" ht="3" customHeight="1" thickBot="1" x14ac:dyDescent="0.4">
      <c r="A91" s="76"/>
      <c r="B91" s="1"/>
      <c r="C91" s="7"/>
      <c r="D91" s="46"/>
      <c r="E91" s="61"/>
      <c r="F91" s="61"/>
      <c r="G91" s="61"/>
      <c r="H91" s="61"/>
      <c r="I91" s="61"/>
      <c r="J91" s="61"/>
      <c r="K91" s="61"/>
      <c r="L91" s="61"/>
      <c r="M91" s="61"/>
      <c r="N91" s="61"/>
      <c r="O91" s="61"/>
      <c r="P91" s="61"/>
      <c r="Q91" s="61"/>
      <c r="R91" s="79"/>
      <c r="Z91" s="19"/>
    </row>
    <row r="92" spans="1:26" s="14" customFormat="1" x14ac:dyDescent="0.35">
      <c r="A92" s="72"/>
      <c r="B92" s="115" t="s">
        <v>210</v>
      </c>
      <c r="C92" s="102" t="s">
        <v>530</v>
      </c>
      <c r="D92" s="103"/>
      <c r="E92" s="112">
        <f>IFERROR(SUM('Original Budget'!E92),"")</f>
        <v>0</v>
      </c>
      <c r="F92" s="112"/>
      <c r="G92" s="112"/>
      <c r="H92" s="112"/>
      <c r="I92" s="112"/>
      <c r="J92" s="112"/>
      <c r="K92" s="112"/>
      <c r="L92" s="112"/>
      <c r="M92" s="112"/>
      <c r="N92" s="112"/>
      <c r="O92" s="112"/>
      <c r="P92" s="112"/>
      <c r="Q92" s="112"/>
      <c r="R92" s="108"/>
      <c r="Z92" s="19"/>
    </row>
    <row r="93" spans="1:26" s="14" customFormat="1" x14ac:dyDescent="0.35">
      <c r="A93" s="141"/>
      <c r="B93" s="147" t="s">
        <v>211</v>
      </c>
      <c r="C93" s="143" t="s">
        <v>531</v>
      </c>
      <c r="D93" s="144"/>
      <c r="E93" s="145">
        <f>IFERROR(SUM('Original Budget'!E93),"")</f>
        <v>0</v>
      </c>
      <c r="F93" s="145"/>
      <c r="G93" s="145"/>
      <c r="H93" s="145"/>
      <c r="I93" s="145"/>
      <c r="J93" s="145"/>
      <c r="K93" s="145"/>
      <c r="L93" s="145"/>
      <c r="M93" s="145"/>
      <c r="N93" s="145"/>
      <c r="O93" s="145"/>
      <c r="P93" s="145"/>
      <c r="Q93" s="145"/>
      <c r="R93" s="146"/>
      <c r="Z93" s="19"/>
    </row>
    <row r="94" spans="1:26" s="1" customFormat="1" ht="16" thickBot="1" x14ac:dyDescent="0.4">
      <c r="A94" s="121"/>
      <c r="B94" s="113" t="s">
        <v>532</v>
      </c>
      <c r="C94" s="122"/>
      <c r="D94" s="81"/>
      <c r="E94" s="123">
        <f>SUM(E92:E93)</f>
        <v>0</v>
      </c>
      <c r="F94" s="123"/>
      <c r="G94" s="123"/>
      <c r="H94" s="123"/>
      <c r="I94" s="123"/>
      <c r="J94" s="123"/>
      <c r="K94" s="123"/>
      <c r="L94" s="123"/>
      <c r="M94" s="123"/>
      <c r="N94" s="123"/>
      <c r="O94" s="123"/>
      <c r="P94" s="123"/>
      <c r="Q94" s="123"/>
      <c r="R94" s="114"/>
      <c r="Z94" s="20"/>
    </row>
    <row r="95" spans="1:26" s="14" customFormat="1" ht="3" customHeight="1" x14ac:dyDescent="0.35">
      <c r="A95" s="116"/>
      <c r="B95" s="140"/>
      <c r="C95" s="134"/>
      <c r="D95" s="118"/>
      <c r="E95" s="119"/>
      <c r="F95" s="119"/>
      <c r="G95" s="119"/>
      <c r="H95" s="119"/>
      <c r="I95" s="119"/>
      <c r="J95" s="119"/>
      <c r="K95" s="119"/>
      <c r="L95" s="119"/>
      <c r="M95" s="119"/>
      <c r="N95" s="119"/>
      <c r="O95" s="119"/>
      <c r="P95" s="119"/>
      <c r="Q95" s="119"/>
      <c r="R95" s="120"/>
      <c r="Z95" s="19"/>
    </row>
    <row r="96" spans="1:26" s="1" customFormat="1" ht="16" thickBot="1" x14ac:dyDescent="0.4">
      <c r="A96" s="154"/>
      <c r="B96" s="155" t="s">
        <v>533</v>
      </c>
      <c r="C96" s="156"/>
      <c r="D96" s="157"/>
      <c r="E96" s="158">
        <f>E90+E94</f>
        <v>0</v>
      </c>
      <c r="F96" s="158"/>
      <c r="G96" s="158"/>
      <c r="H96" s="158"/>
      <c r="I96" s="158"/>
      <c r="J96" s="158"/>
      <c r="K96" s="158"/>
      <c r="L96" s="158"/>
      <c r="M96" s="158"/>
      <c r="N96" s="158"/>
      <c r="O96" s="158"/>
      <c r="P96" s="158"/>
      <c r="Q96" s="158"/>
      <c r="R96" s="159"/>
      <c r="Z96" s="20"/>
    </row>
    <row r="97" spans="1:26" s="14" customFormat="1" ht="16" thickBot="1" x14ac:dyDescent="0.4">
      <c r="B97" s="1"/>
      <c r="C97" s="7"/>
      <c r="D97" s="46"/>
      <c r="E97" s="61"/>
      <c r="F97" s="61"/>
      <c r="G97" s="61"/>
      <c r="H97" s="61"/>
      <c r="I97" s="61"/>
      <c r="J97" s="61"/>
      <c r="K97" s="61"/>
      <c r="L97" s="61"/>
      <c r="M97" s="61"/>
      <c r="N97" s="61"/>
      <c r="O97" s="61"/>
      <c r="P97" s="61"/>
      <c r="Q97" s="61"/>
      <c r="R97" s="1"/>
      <c r="Z97" s="19"/>
    </row>
    <row r="98" spans="1:26" s="14" customFormat="1" ht="16" thickBot="1" x14ac:dyDescent="0.4">
      <c r="A98" s="183"/>
      <c r="B98" s="188" t="s">
        <v>534</v>
      </c>
      <c r="C98" s="188"/>
      <c r="D98" s="186"/>
      <c r="E98" s="189"/>
      <c r="F98" s="189"/>
      <c r="G98" s="189"/>
      <c r="H98" s="189"/>
      <c r="I98" s="189"/>
      <c r="J98" s="189"/>
      <c r="K98" s="189"/>
      <c r="L98" s="189"/>
      <c r="M98" s="189"/>
      <c r="N98" s="189"/>
      <c r="O98" s="189"/>
      <c r="P98" s="189"/>
      <c r="Q98" s="189"/>
      <c r="R98" s="187"/>
      <c r="Z98" s="19"/>
    </row>
    <row r="99" spans="1:26" s="14" customFormat="1" x14ac:dyDescent="0.35">
      <c r="A99" s="72"/>
      <c r="B99" s="73" t="s">
        <v>208</v>
      </c>
      <c r="C99" s="102" t="s">
        <v>526</v>
      </c>
      <c r="D99" s="103"/>
      <c r="E99" s="112">
        <v>0</v>
      </c>
      <c r="F99" s="112"/>
      <c r="G99" s="112"/>
      <c r="H99" s="112"/>
      <c r="I99" s="112"/>
      <c r="J99" s="112"/>
      <c r="K99" s="112"/>
      <c r="L99" s="112"/>
      <c r="M99" s="112"/>
      <c r="N99" s="112"/>
      <c r="O99" s="112"/>
      <c r="P99" s="112"/>
      <c r="Q99" s="112"/>
      <c r="R99" s="108"/>
      <c r="Z99" s="19"/>
    </row>
    <row r="100" spans="1:26" s="14" customFormat="1" x14ac:dyDescent="0.35">
      <c r="A100" s="76"/>
      <c r="B100" s="14" t="s">
        <v>209</v>
      </c>
      <c r="C100" s="7" t="str">
        <f>IFERROR(IF(E100&lt;0,"Uncommitted Revenue - THIS IS A DEFICIT BALANCE","Uncommitted Revenue"),"Uncommitted Revenue")</f>
        <v>Uncommitted Revenue</v>
      </c>
      <c r="D100" s="46"/>
      <c r="E100" s="61">
        <f>-SUM(E90)-SUM(E31+E68)-E101</f>
        <v>0</v>
      </c>
      <c r="F100" s="61"/>
      <c r="G100" s="61"/>
      <c r="H100" s="61"/>
      <c r="I100" s="61"/>
      <c r="J100" s="61"/>
      <c r="K100" s="61"/>
      <c r="L100" s="61"/>
      <c r="M100" s="61"/>
      <c r="N100" s="61"/>
      <c r="O100" s="61"/>
      <c r="P100" s="61"/>
      <c r="Q100" s="61"/>
      <c r="R100" s="79"/>
      <c r="Z100" s="19"/>
    </row>
    <row r="101" spans="1:26" s="14" customFormat="1" x14ac:dyDescent="0.35">
      <c r="A101" s="141"/>
      <c r="B101" s="142" t="s">
        <v>212</v>
      </c>
      <c r="C101" s="143" t="s">
        <v>528</v>
      </c>
      <c r="D101" s="144"/>
      <c r="E101" s="145">
        <f>-SUM(E89+E28+E29+E65+E66)</f>
        <v>0</v>
      </c>
      <c r="F101" s="145"/>
      <c r="G101" s="145"/>
      <c r="H101" s="145"/>
      <c r="I101" s="145"/>
      <c r="J101" s="145"/>
      <c r="K101" s="145"/>
      <c r="L101" s="145"/>
      <c r="M101" s="145"/>
      <c r="N101" s="145"/>
      <c r="O101" s="145"/>
      <c r="P101" s="145"/>
      <c r="Q101" s="145"/>
      <c r="R101" s="146"/>
      <c r="Z101" s="19"/>
    </row>
    <row r="102" spans="1:26" s="1" customFormat="1" ht="16" thickBot="1" x14ac:dyDescent="0.4">
      <c r="A102" s="121"/>
      <c r="B102" s="113" t="s">
        <v>529</v>
      </c>
      <c r="C102" s="122"/>
      <c r="D102" s="81"/>
      <c r="E102" s="123">
        <f>SUM(E100:E101)</f>
        <v>0</v>
      </c>
      <c r="F102" s="123"/>
      <c r="G102" s="123"/>
      <c r="H102" s="123"/>
      <c r="I102" s="123"/>
      <c r="J102" s="123"/>
      <c r="K102" s="123"/>
      <c r="L102" s="123"/>
      <c r="M102" s="123"/>
      <c r="N102" s="123"/>
      <c r="O102" s="123"/>
      <c r="P102" s="123"/>
      <c r="Q102" s="123"/>
      <c r="R102" s="114"/>
      <c r="Z102" s="20"/>
    </row>
    <row r="103" spans="1:26" s="14" customFormat="1" ht="3" customHeight="1" thickBot="1" x14ac:dyDescent="0.4">
      <c r="A103" s="76"/>
      <c r="B103" s="1"/>
      <c r="C103" s="7"/>
      <c r="D103" s="46"/>
      <c r="E103" s="61"/>
      <c r="F103" s="61"/>
      <c r="G103" s="61"/>
      <c r="H103" s="61"/>
      <c r="I103" s="61"/>
      <c r="J103" s="61"/>
      <c r="K103" s="61"/>
      <c r="L103" s="61"/>
      <c r="M103" s="61"/>
      <c r="N103" s="61"/>
      <c r="O103" s="61"/>
      <c r="P103" s="61"/>
      <c r="Q103" s="61"/>
      <c r="R103" s="79"/>
      <c r="Z103" s="19"/>
    </row>
    <row r="104" spans="1:26" s="14" customFormat="1" x14ac:dyDescent="0.35">
      <c r="A104" s="72"/>
      <c r="B104" s="115" t="s">
        <v>210</v>
      </c>
      <c r="C104" s="102" t="str">
        <f>IF(E104&gt;-0.1,"Devolved Formula Capital","Devolved Formula Capital - THIS CANNOT BE A DEFICIT FIGURE")</f>
        <v>Devolved Formula Capital</v>
      </c>
      <c r="D104" s="103"/>
      <c r="E104" s="112">
        <f>IF(-SUM(E92+E72)&lt;E84,0,-SUM(E92+E72+E84))</f>
        <v>0</v>
      </c>
      <c r="F104" s="112"/>
      <c r="G104" s="112"/>
      <c r="H104" s="112"/>
      <c r="I104" s="112"/>
      <c r="J104" s="112"/>
      <c r="K104" s="112"/>
      <c r="L104" s="112"/>
      <c r="M104" s="112"/>
      <c r="N104" s="112"/>
      <c r="O104" s="112"/>
      <c r="P104" s="112"/>
      <c r="Q104" s="112"/>
      <c r="R104" s="108"/>
      <c r="Z104" s="19"/>
    </row>
    <row r="105" spans="1:26" s="14" customFormat="1" x14ac:dyDescent="0.35">
      <c r="A105" s="141"/>
      <c r="B105" s="147" t="s">
        <v>211</v>
      </c>
      <c r="C105" s="143" t="str">
        <f>IF(E105&lt;0,"Other Capital - THIS CANNOT BE A DEFICIT - PLEASE CORRECT","Other Capital")</f>
        <v>Other Capital</v>
      </c>
      <c r="D105" s="144"/>
      <c r="E105" s="145">
        <f>-SUM(E94+E76+E84+E104)</f>
        <v>0</v>
      </c>
      <c r="F105" s="145"/>
      <c r="G105" s="145"/>
      <c r="H105" s="145"/>
      <c r="I105" s="145"/>
      <c r="J105" s="145"/>
      <c r="K105" s="145"/>
      <c r="L105" s="145"/>
      <c r="M105" s="145"/>
      <c r="N105" s="145"/>
      <c r="O105" s="145"/>
      <c r="P105" s="145"/>
      <c r="Q105" s="145"/>
      <c r="R105" s="146"/>
      <c r="Z105" s="19"/>
    </row>
    <row r="106" spans="1:26" s="1" customFormat="1" ht="16" thickBot="1" x14ac:dyDescent="0.4">
      <c r="A106" s="121"/>
      <c r="B106" s="113" t="s">
        <v>532</v>
      </c>
      <c r="C106" s="122"/>
      <c r="D106" s="81"/>
      <c r="E106" s="123">
        <f>SUM(E104:E105)</f>
        <v>0</v>
      </c>
      <c r="F106" s="123"/>
      <c r="G106" s="123"/>
      <c r="H106" s="123"/>
      <c r="I106" s="123"/>
      <c r="J106" s="123"/>
      <c r="K106" s="123"/>
      <c r="L106" s="123"/>
      <c r="M106" s="123"/>
      <c r="N106" s="123"/>
      <c r="O106" s="123"/>
      <c r="P106" s="123"/>
      <c r="Q106" s="123"/>
      <c r="R106" s="114"/>
      <c r="Z106" s="20"/>
    </row>
    <row r="107" spans="1:26" s="14" customFormat="1" ht="3" customHeight="1" x14ac:dyDescent="0.35">
      <c r="A107" s="72"/>
      <c r="B107" s="115"/>
      <c r="C107" s="102"/>
      <c r="D107" s="103"/>
      <c r="E107" s="112"/>
      <c r="F107" s="112"/>
      <c r="G107" s="112"/>
      <c r="H107" s="112"/>
      <c r="I107" s="112"/>
      <c r="J107" s="112"/>
      <c r="K107" s="112"/>
      <c r="L107" s="112"/>
      <c r="M107" s="112"/>
      <c r="N107" s="112"/>
      <c r="O107" s="112"/>
      <c r="P107" s="112"/>
      <c r="Q107" s="112"/>
      <c r="R107" s="108"/>
      <c r="Z107" s="19"/>
    </row>
    <row r="108" spans="1:26" s="124" customFormat="1" ht="25.9" customHeight="1" thickBot="1" x14ac:dyDescent="0.3">
      <c r="A108" s="190"/>
      <c r="B108" s="191" t="str">
        <f>IF(E108&lt;0,"DEFICIT BALANCE CARRIED FORWARD","SURPLUS BALANCE CARRIED FORWARD")</f>
        <v>SURPLUS BALANCE CARRIED FORWARD</v>
      </c>
      <c r="C108" s="192"/>
      <c r="D108" s="193"/>
      <c r="E108" s="194">
        <f>E102+E106</f>
        <v>0</v>
      </c>
      <c r="F108" s="194"/>
      <c r="G108" s="194"/>
      <c r="H108" s="194"/>
      <c r="I108" s="194"/>
      <c r="J108" s="194"/>
      <c r="K108" s="194"/>
      <c r="L108" s="194"/>
      <c r="M108" s="194"/>
      <c r="N108" s="194"/>
      <c r="O108" s="194"/>
      <c r="P108" s="194"/>
      <c r="Q108" s="194"/>
      <c r="R108" s="195"/>
      <c r="Z108" s="125"/>
    </row>
    <row r="109" spans="1:26" s="14" customFormat="1" x14ac:dyDescent="0.35">
      <c r="B109" s="1"/>
      <c r="C109" s="7"/>
      <c r="D109" s="46"/>
      <c r="E109" s="61"/>
      <c r="F109" s="35"/>
      <c r="G109" s="35"/>
      <c r="H109" s="35"/>
      <c r="I109" s="35"/>
      <c r="J109" s="35"/>
      <c r="K109" s="35"/>
      <c r="L109" s="35"/>
      <c r="M109" s="35"/>
      <c r="N109" s="35"/>
      <c r="O109" s="35"/>
      <c r="P109" s="35"/>
      <c r="Q109" s="35"/>
      <c r="R109" s="1"/>
      <c r="Z109" s="19"/>
    </row>
    <row r="110" spans="1:26" s="14" customFormat="1" ht="12" customHeight="1" x14ac:dyDescent="0.4">
      <c r="B110" s="63"/>
      <c r="C110" s="7"/>
      <c r="D110" s="7"/>
      <c r="E110" s="34"/>
      <c r="F110" s="35"/>
      <c r="G110" s="35"/>
      <c r="H110" s="35"/>
      <c r="I110" s="35"/>
      <c r="J110" s="35"/>
      <c r="K110" s="35"/>
      <c r="L110" s="35"/>
      <c r="M110" s="35"/>
      <c r="N110" s="35"/>
      <c r="O110" s="35"/>
      <c r="P110" s="35"/>
      <c r="Q110" s="35"/>
      <c r="R110" s="1"/>
      <c r="Z110" s="19"/>
    </row>
    <row r="111" spans="1:26" s="374" customFormat="1" x14ac:dyDescent="0.35">
      <c r="C111" s="375"/>
      <c r="D111" s="375"/>
      <c r="E111" s="376" t="s">
        <v>535</v>
      </c>
      <c r="F111" s="48"/>
      <c r="G111" s="48"/>
      <c r="H111" s="48"/>
      <c r="I111" s="48"/>
      <c r="J111" s="48"/>
      <c r="K111" s="48"/>
      <c r="L111" s="377" t="s">
        <v>536</v>
      </c>
      <c r="M111" s="377"/>
      <c r="N111" s="377"/>
      <c r="O111" s="377"/>
      <c r="P111" s="377"/>
      <c r="Q111" s="48"/>
      <c r="R111" s="378"/>
      <c r="Z111" s="379"/>
    </row>
    <row r="112" spans="1:26" s="374" customFormat="1" ht="25" customHeight="1" x14ac:dyDescent="0.35">
      <c r="C112" s="380" t="s">
        <v>537</v>
      </c>
      <c r="D112" s="381"/>
      <c r="E112" s="442"/>
      <c r="F112" s="442"/>
      <c r="G112" s="442"/>
      <c r="H112" s="442"/>
      <c r="I112" s="48"/>
      <c r="J112" s="382" t="s">
        <v>538</v>
      </c>
      <c r="K112" s="382"/>
      <c r="L112" s="442"/>
      <c r="M112" s="442"/>
      <c r="N112" s="442"/>
      <c r="O112" s="442"/>
      <c r="P112" s="442"/>
      <c r="Q112" s="48"/>
      <c r="R112" s="378"/>
      <c r="Z112" s="379"/>
    </row>
    <row r="113" spans="1:26" s="374" customFormat="1" ht="25" customHeight="1" x14ac:dyDescent="0.35">
      <c r="C113" s="380" t="s">
        <v>539</v>
      </c>
      <c r="D113" s="381"/>
      <c r="E113" s="443"/>
      <c r="F113" s="443"/>
      <c r="G113" s="443"/>
      <c r="H113" s="443"/>
      <c r="I113" s="48"/>
      <c r="J113" s="382" t="s">
        <v>539</v>
      </c>
      <c r="K113" s="382"/>
      <c r="L113" s="443"/>
      <c r="M113" s="443"/>
      <c r="N113" s="443"/>
      <c r="O113" s="443"/>
      <c r="P113" s="443"/>
      <c r="Q113" s="48"/>
      <c r="R113" s="378"/>
      <c r="Z113" s="379"/>
    </row>
    <row r="114" spans="1:26" s="374" customFormat="1" ht="25" customHeight="1" x14ac:dyDescent="0.35">
      <c r="C114" s="380" t="s">
        <v>540</v>
      </c>
      <c r="D114" s="381"/>
      <c r="E114" s="442"/>
      <c r="F114" s="442"/>
      <c r="G114" s="442"/>
      <c r="H114" s="442"/>
      <c r="I114" s="48"/>
      <c r="J114" s="382" t="s">
        <v>540</v>
      </c>
      <c r="K114" s="382"/>
      <c r="L114" s="442"/>
      <c r="M114" s="442"/>
      <c r="N114" s="442"/>
      <c r="O114" s="442"/>
      <c r="P114" s="442"/>
      <c r="Q114" s="48"/>
      <c r="R114" s="378"/>
      <c r="Z114" s="379"/>
    </row>
    <row r="115" spans="1:26" s="374" customFormat="1" ht="25" customHeight="1" x14ac:dyDescent="0.35">
      <c r="C115" s="380" t="s">
        <v>541</v>
      </c>
      <c r="D115" s="381"/>
      <c r="E115" s="442"/>
      <c r="F115" s="442"/>
      <c r="G115" s="442"/>
      <c r="H115" s="442"/>
      <c r="I115" s="48"/>
      <c r="J115" s="382" t="s">
        <v>541</v>
      </c>
      <c r="K115" s="382"/>
      <c r="L115" s="442"/>
      <c r="M115" s="442"/>
      <c r="N115" s="442"/>
      <c r="O115" s="442"/>
      <c r="P115" s="442"/>
      <c r="Q115" s="48"/>
      <c r="R115" s="378"/>
      <c r="Z115" s="379"/>
    </row>
    <row r="116" spans="1:26" s="14" customFormat="1" ht="25" customHeight="1" x14ac:dyDescent="0.35">
      <c r="C116" s="65"/>
      <c r="D116" s="66"/>
      <c r="E116" s="65"/>
      <c r="F116" s="65"/>
      <c r="G116" s="65"/>
      <c r="H116" s="65"/>
      <c r="I116" s="65"/>
      <c r="J116" s="65"/>
      <c r="K116" s="65"/>
      <c r="L116" s="65"/>
      <c r="M116" s="65"/>
      <c r="N116" s="65"/>
      <c r="O116" s="65"/>
      <c r="P116" s="65"/>
      <c r="Q116" s="65"/>
      <c r="R116" s="1"/>
      <c r="Z116" s="19"/>
    </row>
    <row r="117" spans="1:26" s="14" customFormat="1" ht="18" x14ac:dyDescent="0.4">
      <c r="A117" s="68" t="s">
        <v>542</v>
      </c>
      <c r="C117" s="69"/>
      <c r="D117" s="69"/>
      <c r="E117" s="70"/>
      <c r="F117" s="35"/>
      <c r="G117" s="35"/>
      <c r="H117" s="35"/>
      <c r="I117" s="35"/>
      <c r="J117" s="17"/>
      <c r="K117" s="35"/>
      <c r="L117" s="35"/>
      <c r="M117" s="35"/>
      <c r="N117" s="35"/>
      <c r="O117" s="35"/>
      <c r="P117" s="35"/>
      <c r="Q117" s="35"/>
      <c r="R117" s="1"/>
      <c r="Z117" s="19"/>
    </row>
    <row r="118" spans="1:26" s="14" customFormat="1" ht="18" x14ac:dyDescent="0.4">
      <c r="A118" s="68"/>
      <c r="B118" s="71"/>
      <c r="C118" s="69"/>
      <c r="D118" s="69"/>
      <c r="E118" s="70"/>
      <c r="F118" s="35"/>
      <c r="G118" s="35"/>
      <c r="H118" s="35"/>
      <c r="I118" s="35"/>
      <c r="J118" s="17"/>
      <c r="K118" s="35"/>
      <c r="L118" s="35"/>
      <c r="M118" s="35"/>
      <c r="N118" s="35"/>
      <c r="O118" s="35"/>
      <c r="P118" s="35"/>
      <c r="Q118" s="35"/>
      <c r="R118" s="1"/>
      <c r="Z118" s="19"/>
    </row>
    <row r="119" spans="1:26" s="14" customFormat="1" ht="18" x14ac:dyDescent="0.4">
      <c r="A119" s="68" t="s">
        <v>560</v>
      </c>
      <c r="C119" s="69"/>
      <c r="D119" s="69"/>
      <c r="E119" s="70"/>
      <c r="F119" s="35"/>
      <c r="G119" s="35"/>
      <c r="H119" s="35"/>
      <c r="I119" s="35"/>
      <c r="J119" s="17"/>
      <c r="K119" s="35"/>
      <c r="L119" s="35"/>
      <c r="M119" s="35"/>
      <c r="N119" s="35"/>
      <c r="O119" s="35"/>
      <c r="P119" s="35"/>
      <c r="Q119" s="35"/>
      <c r="R119" s="1"/>
      <c r="Z119" s="20"/>
    </row>
    <row r="120" spans="1:26" s="1" customFormat="1" ht="12" customHeight="1" x14ac:dyDescent="0.35">
      <c r="G120" s="5"/>
      <c r="H120" s="6"/>
      <c r="I120" s="5"/>
      <c r="J120" s="5"/>
      <c r="L120" s="6"/>
      <c r="M120" s="6"/>
      <c r="N120" s="6"/>
      <c r="O120" s="6"/>
      <c r="P120" s="5"/>
      <c r="Q120" s="5"/>
      <c r="Z120" s="19"/>
    </row>
    <row r="121" spans="1:26" s="14" customFormat="1" ht="12" customHeight="1" x14ac:dyDescent="0.35">
      <c r="C121" s="7"/>
      <c r="D121" s="7"/>
      <c r="E121" s="34"/>
      <c r="F121" s="35"/>
      <c r="G121" s="35"/>
      <c r="H121" s="35"/>
      <c r="I121" s="35"/>
      <c r="J121" s="35"/>
      <c r="K121" s="35"/>
      <c r="L121" s="35"/>
      <c r="M121" s="35"/>
      <c r="N121" s="35"/>
      <c r="O121" s="35"/>
      <c r="P121" s="35"/>
      <c r="Q121" s="35"/>
      <c r="R121" s="1"/>
      <c r="Z121" s="19"/>
    </row>
    <row r="122" spans="1:26" s="14" customFormat="1" ht="12" customHeight="1" x14ac:dyDescent="0.35">
      <c r="R122" s="1"/>
      <c r="Z122" s="19"/>
    </row>
    <row r="123" spans="1:26" s="14" customFormat="1" ht="12" customHeight="1" x14ac:dyDescent="0.35">
      <c r="R123" s="1"/>
      <c r="Z123" s="19"/>
    </row>
    <row r="124" spans="1:26" s="14" customFormat="1" ht="12" customHeight="1" x14ac:dyDescent="0.35">
      <c r="R124" s="1"/>
      <c r="Z124" s="19"/>
    </row>
    <row r="125" spans="1:26" s="14" customFormat="1" ht="12" customHeight="1" x14ac:dyDescent="0.35">
      <c r="R125" s="1"/>
      <c r="Z125" s="19"/>
    </row>
    <row r="126" spans="1:26" s="14" customFormat="1" ht="12" customHeight="1" x14ac:dyDescent="0.35">
      <c r="R126" s="1"/>
      <c r="Z126" s="19"/>
    </row>
    <row r="127" spans="1:26" s="14" customFormat="1" ht="12" customHeight="1" x14ac:dyDescent="0.35">
      <c r="R127" s="1"/>
      <c r="Z127" s="19"/>
    </row>
    <row r="128" spans="1:26" s="14" customFormat="1" ht="12" customHeight="1" x14ac:dyDescent="0.35">
      <c r="R128" s="1"/>
      <c r="Z128" s="19"/>
    </row>
    <row r="129" spans="18:26" s="14" customFormat="1" ht="12" customHeight="1" x14ac:dyDescent="0.35">
      <c r="R129" s="1"/>
      <c r="Z129" s="19"/>
    </row>
    <row r="130" spans="18:26" s="14" customFormat="1" ht="12" customHeight="1" x14ac:dyDescent="0.35">
      <c r="R130" s="1"/>
      <c r="Z130" s="19"/>
    </row>
    <row r="131" spans="18:26" s="14" customFormat="1" ht="12" customHeight="1" x14ac:dyDescent="0.35">
      <c r="R131" s="1"/>
      <c r="Z131" s="19"/>
    </row>
    <row r="132" spans="18:26" s="14" customFormat="1" ht="12" customHeight="1" x14ac:dyDescent="0.35">
      <c r="R132" s="1"/>
      <c r="Z132" s="19"/>
    </row>
    <row r="133" spans="18:26" s="14" customFormat="1" ht="12" customHeight="1" x14ac:dyDescent="0.35">
      <c r="R133" s="1"/>
      <c r="Z133" s="19"/>
    </row>
    <row r="134" spans="18:26" s="14" customFormat="1" ht="12" customHeight="1" x14ac:dyDescent="0.35">
      <c r="R134" s="1"/>
      <c r="Z134" s="19"/>
    </row>
    <row r="135" spans="18:26" s="14" customFormat="1" ht="12" customHeight="1" x14ac:dyDescent="0.35">
      <c r="R135" s="1"/>
      <c r="Z135" s="19"/>
    </row>
    <row r="136" spans="18:26" s="14" customFormat="1" ht="12" customHeight="1" x14ac:dyDescent="0.35">
      <c r="R136" s="1"/>
      <c r="Z136" s="19"/>
    </row>
    <row r="137" spans="18:26" s="14" customFormat="1" ht="12" customHeight="1" x14ac:dyDescent="0.35">
      <c r="R137" s="1"/>
      <c r="Z137" s="19"/>
    </row>
    <row r="138" spans="18:26" s="14" customFormat="1" ht="12" customHeight="1" x14ac:dyDescent="0.35">
      <c r="R138" s="1"/>
      <c r="Z138" s="19"/>
    </row>
    <row r="139" spans="18:26" s="14" customFormat="1" ht="12" customHeight="1" x14ac:dyDescent="0.35">
      <c r="R139" s="1"/>
      <c r="Z139" s="19"/>
    </row>
    <row r="140" spans="18:26" s="14" customFormat="1" ht="12" customHeight="1" x14ac:dyDescent="0.35">
      <c r="R140" s="1"/>
      <c r="Z140" s="19"/>
    </row>
    <row r="141" spans="18:26" s="14" customFormat="1" ht="12" customHeight="1" x14ac:dyDescent="0.35">
      <c r="R141" s="1"/>
      <c r="Z141" s="19"/>
    </row>
    <row r="142" spans="18:26" ht="12" customHeight="1" x14ac:dyDescent="0.35"/>
    <row r="143" spans="18:26" ht="12" customHeight="1" x14ac:dyDescent="0.35"/>
    <row r="144" spans="18:26" ht="12" customHeight="1" x14ac:dyDescent="0.35"/>
    <row r="145" ht="12" customHeight="1" x14ac:dyDescent="0.35"/>
    <row r="146" ht="12" customHeight="1" x14ac:dyDescent="0.35"/>
    <row r="147" ht="12" customHeight="1" x14ac:dyDescent="0.35"/>
    <row r="148" ht="12" customHeight="1" x14ac:dyDescent="0.35"/>
    <row r="149" ht="12" customHeight="1" x14ac:dyDescent="0.35"/>
    <row r="150" ht="12" customHeight="1" x14ac:dyDescent="0.35"/>
    <row r="151" ht="12" customHeight="1" x14ac:dyDescent="0.35"/>
    <row r="152" ht="12" customHeight="1" x14ac:dyDescent="0.35"/>
    <row r="153" ht="12" customHeight="1" x14ac:dyDescent="0.35"/>
    <row r="154" ht="12" customHeight="1" x14ac:dyDescent="0.35"/>
    <row r="155" ht="12" customHeight="1" x14ac:dyDescent="0.35"/>
    <row r="156" ht="12" customHeight="1" x14ac:dyDescent="0.35"/>
    <row r="157" ht="12" customHeight="1" x14ac:dyDescent="0.35"/>
    <row r="158" ht="12" customHeight="1" x14ac:dyDescent="0.35"/>
    <row r="159" ht="12" customHeight="1" x14ac:dyDescent="0.35"/>
    <row r="160" ht="12" customHeight="1" x14ac:dyDescent="0.35"/>
    <row r="161" ht="12" customHeight="1" x14ac:dyDescent="0.35"/>
    <row r="162" ht="12" customHeight="1" x14ac:dyDescent="0.35"/>
    <row r="163" ht="12" customHeight="1" x14ac:dyDescent="0.35"/>
    <row r="164" ht="12" customHeight="1" x14ac:dyDescent="0.35"/>
    <row r="165" ht="12" customHeight="1" x14ac:dyDescent="0.35"/>
    <row r="166" ht="12" customHeight="1" x14ac:dyDescent="0.35"/>
    <row r="167" ht="12" customHeight="1" x14ac:dyDescent="0.35"/>
    <row r="168" ht="12" customHeight="1" x14ac:dyDescent="0.35"/>
    <row r="169" ht="12" customHeight="1" x14ac:dyDescent="0.35"/>
    <row r="170" ht="12" customHeight="1" x14ac:dyDescent="0.35"/>
    <row r="171" ht="12" customHeight="1" x14ac:dyDescent="0.35"/>
    <row r="172" ht="12" customHeight="1" x14ac:dyDescent="0.35"/>
    <row r="173" ht="12" customHeight="1" x14ac:dyDescent="0.35"/>
    <row r="174" ht="12" customHeight="1" x14ac:dyDescent="0.35"/>
    <row r="175" ht="12" customHeight="1" x14ac:dyDescent="0.35"/>
    <row r="176" ht="12" customHeight="1" x14ac:dyDescent="0.35"/>
    <row r="177" ht="12" customHeight="1" x14ac:dyDescent="0.35"/>
    <row r="178" ht="12" customHeight="1" x14ac:dyDescent="0.35"/>
    <row r="179" ht="12" customHeight="1" x14ac:dyDescent="0.35"/>
    <row r="180" ht="12" customHeight="1" x14ac:dyDescent="0.35"/>
    <row r="181" ht="12" customHeight="1" x14ac:dyDescent="0.35"/>
    <row r="182" ht="12" customHeight="1" x14ac:dyDescent="0.35"/>
    <row r="183" ht="12" customHeight="1" x14ac:dyDescent="0.35"/>
    <row r="184" ht="12" customHeight="1" x14ac:dyDescent="0.35"/>
    <row r="185" ht="12" customHeight="1" x14ac:dyDescent="0.35"/>
    <row r="186" ht="12" customHeight="1" x14ac:dyDescent="0.35"/>
    <row r="187" ht="12" customHeight="1" x14ac:dyDescent="0.35"/>
    <row r="188" ht="12" customHeight="1" x14ac:dyDescent="0.35"/>
    <row r="189" ht="12" customHeight="1" x14ac:dyDescent="0.35"/>
    <row r="190" ht="12" customHeight="1" x14ac:dyDescent="0.35"/>
    <row r="191" ht="12" customHeight="1" x14ac:dyDescent="0.35"/>
    <row r="192" ht="12" customHeight="1" x14ac:dyDescent="0.35"/>
    <row r="193" ht="12" customHeight="1" x14ac:dyDescent="0.35"/>
    <row r="194" ht="12" customHeight="1" x14ac:dyDescent="0.35"/>
    <row r="195" ht="12" customHeight="1" x14ac:dyDescent="0.35"/>
    <row r="196" ht="12" customHeight="1" x14ac:dyDescent="0.35"/>
    <row r="197" ht="12" customHeight="1" x14ac:dyDescent="0.35"/>
    <row r="198" ht="12" customHeight="1" x14ac:dyDescent="0.35"/>
    <row r="199" ht="12" customHeight="1" x14ac:dyDescent="0.35"/>
    <row r="200" ht="12" customHeight="1" x14ac:dyDescent="0.35"/>
    <row r="201" ht="12" customHeight="1" x14ac:dyDescent="0.35"/>
    <row r="202" ht="12" customHeight="1" x14ac:dyDescent="0.35"/>
    <row r="203" ht="12" customHeight="1" x14ac:dyDescent="0.35"/>
    <row r="204" ht="12" customHeight="1" x14ac:dyDescent="0.35"/>
    <row r="205" ht="12" customHeight="1" x14ac:dyDescent="0.35"/>
    <row r="206" ht="12" customHeight="1" x14ac:dyDescent="0.35"/>
    <row r="207" ht="12" customHeight="1" x14ac:dyDescent="0.35"/>
    <row r="208" ht="12" customHeight="1" x14ac:dyDescent="0.35"/>
    <row r="209" ht="12" customHeight="1" x14ac:dyDescent="0.35"/>
    <row r="210" ht="12" customHeight="1" x14ac:dyDescent="0.35"/>
    <row r="211" ht="12" customHeight="1" x14ac:dyDescent="0.35"/>
    <row r="212" ht="12" customHeight="1" x14ac:dyDescent="0.35"/>
    <row r="213" ht="12" customHeight="1" x14ac:dyDescent="0.35"/>
    <row r="214" ht="12" customHeight="1" x14ac:dyDescent="0.35"/>
    <row r="215" ht="12" customHeight="1" x14ac:dyDescent="0.35"/>
    <row r="216" ht="12" customHeight="1" x14ac:dyDescent="0.35"/>
    <row r="217" ht="12" customHeight="1" x14ac:dyDescent="0.35"/>
    <row r="218" ht="12" customHeight="1" x14ac:dyDescent="0.35"/>
    <row r="219" ht="12" customHeight="1" x14ac:dyDescent="0.35"/>
    <row r="220" ht="12" customHeight="1" x14ac:dyDescent="0.35"/>
    <row r="221" ht="12" customHeight="1" x14ac:dyDescent="0.35"/>
    <row r="222" ht="12" customHeight="1" x14ac:dyDescent="0.35"/>
    <row r="223" ht="12" customHeight="1" x14ac:dyDescent="0.35"/>
    <row r="224" ht="12" customHeight="1" x14ac:dyDescent="0.35"/>
    <row r="225" ht="12" customHeight="1" x14ac:dyDescent="0.35"/>
    <row r="226" ht="12" customHeight="1" x14ac:dyDescent="0.35"/>
    <row r="227" ht="12" customHeight="1" x14ac:dyDescent="0.35"/>
    <row r="228" ht="12" customHeight="1" x14ac:dyDescent="0.35"/>
    <row r="229" ht="12" customHeight="1" x14ac:dyDescent="0.35"/>
    <row r="230" ht="12" customHeight="1" x14ac:dyDescent="0.35"/>
    <row r="231" ht="12" customHeight="1" x14ac:dyDescent="0.35"/>
    <row r="232" ht="12" customHeight="1" x14ac:dyDescent="0.35"/>
    <row r="233" ht="12" customHeight="1" x14ac:dyDescent="0.35"/>
    <row r="234" ht="12" customHeight="1" x14ac:dyDescent="0.35"/>
    <row r="235" ht="12" customHeight="1" x14ac:dyDescent="0.35"/>
    <row r="236" ht="12" customHeight="1" x14ac:dyDescent="0.35"/>
    <row r="237" ht="12" customHeight="1" x14ac:dyDescent="0.35"/>
    <row r="238" ht="12" customHeight="1" x14ac:dyDescent="0.35"/>
    <row r="239" ht="12" customHeight="1" x14ac:dyDescent="0.35"/>
    <row r="240" ht="12" customHeight="1" x14ac:dyDescent="0.35"/>
    <row r="241" ht="12" customHeight="1" x14ac:dyDescent="0.35"/>
    <row r="242" ht="12" customHeight="1" x14ac:dyDescent="0.35"/>
    <row r="243" ht="12" customHeight="1" x14ac:dyDescent="0.35"/>
    <row r="244" ht="12" customHeight="1" x14ac:dyDescent="0.35"/>
    <row r="245" ht="12" customHeight="1" x14ac:dyDescent="0.35"/>
    <row r="246" ht="12" customHeight="1" x14ac:dyDescent="0.35"/>
    <row r="247" ht="12" customHeight="1" x14ac:dyDescent="0.35"/>
    <row r="248" ht="12" customHeight="1" x14ac:dyDescent="0.35"/>
    <row r="249" ht="12" customHeight="1" x14ac:dyDescent="0.35"/>
    <row r="250" ht="12" customHeight="1" x14ac:dyDescent="0.35"/>
    <row r="251" ht="12" customHeight="1" x14ac:dyDescent="0.35"/>
    <row r="252" ht="12" customHeight="1" x14ac:dyDescent="0.35"/>
    <row r="253" ht="12" customHeight="1" x14ac:dyDescent="0.35"/>
    <row r="254" ht="12" customHeight="1" x14ac:dyDescent="0.35"/>
    <row r="255" ht="12" customHeight="1" x14ac:dyDescent="0.35"/>
    <row r="256" ht="12" customHeight="1" x14ac:dyDescent="0.35"/>
    <row r="257" ht="12" customHeight="1" x14ac:dyDescent="0.35"/>
    <row r="258" ht="12" customHeight="1" x14ac:dyDescent="0.35"/>
    <row r="259" ht="12" customHeight="1" x14ac:dyDescent="0.35"/>
    <row r="260" ht="12" customHeight="1" x14ac:dyDescent="0.35"/>
    <row r="261" ht="12" customHeight="1" x14ac:dyDescent="0.35"/>
    <row r="262" ht="12" customHeight="1" x14ac:dyDescent="0.35"/>
    <row r="263" ht="12" customHeight="1" x14ac:dyDescent="0.35"/>
    <row r="264" ht="12" customHeight="1" x14ac:dyDescent="0.35"/>
    <row r="265" ht="12" customHeight="1" x14ac:dyDescent="0.35"/>
    <row r="266" ht="12" customHeight="1" x14ac:dyDescent="0.35"/>
    <row r="267" ht="12" customHeight="1" x14ac:dyDescent="0.35"/>
    <row r="268" ht="12" customHeight="1" x14ac:dyDescent="0.35"/>
    <row r="269" ht="12" customHeight="1" x14ac:dyDescent="0.35"/>
    <row r="270" ht="12" customHeight="1" x14ac:dyDescent="0.35"/>
    <row r="271" ht="12" customHeight="1" x14ac:dyDescent="0.35"/>
    <row r="272" ht="12" customHeight="1" x14ac:dyDescent="0.35"/>
    <row r="273" ht="12" customHeight="1" x14ac:dyDescent="0.35"/>
    <row r="274" ht="12" customHeight="1" x14ac:dyDescent="0.35"/>
    <row r="275" ht="12" customHeight="1" x14ac:dyDescent="0.35"/>
    <row r="276" ht="12" customHeight="1" x14ac:dyDescent="0.35"/>
    <row r="277" ht="12" customHeight="1" x14ac:dyDescent="0.35"/>
    <row r="278" ht="12" customHeight="1" x14ac:dyDescent="0.35"/>
    <row r="279" ht="12" customHeight="1" x14ac:dyDescent="0.35"/>
    <row r="280" ht="12" customHeight="1" x14ac:dyDescent="0.35"/>
    <row r="281" ht="12" customHeight="1" x14ac:dyDescent="0.35"/>
    <row r="282" ht="12" customHeight="1" x14ac:dyDescent="0.35"/>
    <row r="283" ht="12" customHeight="1" x14ac:dyDescent="0.35"/>
    <row r="284" ht="12" customHeight="1" x14ac:dyDescent="0.35"/>
    <row r="285" ht="12" customHeight="1" x14ac:dyDescent="0.35"/>
    <row r="286" ht="12" customHeight="1" x14ac:dyDescent="0.35"/>
    <row r="287" ht="12" customHeight="1" x14ac:dyDescent="0.35"/>
    <row r="288" ht="12" customHeight="1" x14ac:dyDescent="0.35"/>
    <row r="289" ht="12" customHeight="1" x14ac:dyDescent="0.35"/>
    <row r="290" ht="12" customHeight="1" x14ac:dyDescent="0.35"/>
    <row r="291" ht="12" customHeight="1" x14ac:dyDescent="0.35"/>
    <row r="292" ht="12" customHeight="1" x14ac:dyDescent="0.35"/>
    <row r="293" ht="12" customHeight="1" x14ac:dyDescent="0.35"/>
    <row r="294" ht="12" customHeight="1" x14ac:dyDescent="0.35"/>
    <row r="295" ht="12" customHeight="1" x14ac:dyDescent="0.35"/>
    <row r="296" ht="12" customHeight="1" x14ac:dyDescent="0.35"/>
    <row r="297" ht="12" customHeight="1" x14ac:dyDescent="0.35"/>
    <row r="298" ht="12" customHeight="1" x14ac:dyDescent="0.35"/>
    <row r="299" ht="12" customHeight="1" x14ac:dyDescent="0.35"/>
    <row r="300" ht="12" customHeight="1" x14ac:dyDescent="0.35"/>
    <row r="301" ht="12" customHeight="1" x14ac:dyDescent="0.35"/>
    <row r="302" ht="12" customHeight="1" x14ac:dyDescent="0.35"/>
    <row r="303" ht="12" customHeight="1" x14ac:dyDescent="0.35"/>
    <row r="304" ht="12" customHeight="1" x14ac:dyDescent="0.35"/>
    <row r="305" ht="12" customHeight="1" x14ac:dyDescent="0.35"/>
    <row r="306" ht="12" customHeight="1" x14ac:dyDescent="0.35"/>
    <row r="307" ht="12" customHeight="1" x14ac:dyDescent="0.35"/>
    <row r="308" ht="12" customHeight="1" x14ac:dyDescent="0.35"/>
    <row r="309" ht="12" customHeight="1" x14ac:dyDescent="0.35"/>
    <row r="310" ht="12" customHeight="1" x14ac:dyDescent="0.35"/>
    <row r="311" ht="12" customHeight="1" x14ac:dyDescent="0.35"/>
    <row r="312" ht="12" customHeight="1" x14ac:dyDescent="0.35"/>
    <row r="313" ht="12" customHeight="1" x14ac:dyDescent="0.35"/>
    <row r="314" ht="12" customHeight="1" x14ac:dyDescent="0.35"/>
    <row r="315" ht="12" customHeight="1" x14ac:dyDescent="0.35"/>
    <row r="316" ht="12" customHeight="1" x14ac:dyDescent="0.35"/>
    <row r="317" ht="12" customHeight="1" x14ac:dyDescent="0.35"/>
    <row r="318" ht="12" customHeight="1" x14ac:dyDescent="0.35"/>
    <row r="319" ht="12" customHeight="1" x14ac:dyDescent="0.35"/>
    <row r="320" ht="12" customHeight="1" x14ac:dyDescent="0.35"/>
    <row r="321" ht="12" customHeight="1" x14ac:dyDescent="0.35"/>
    <row r="322" ht="12" customHeight="1" x14ac:dyDescent="0.35"/>
    <row r="323" ht="12" customHeight="1" x14ac:dyDescent="0.35"/>
    <row r="324" ht="12" customHeight="1" x14ac:dyDescent="0.35"/>
    <row r="325" ht="12" customHeight="1" x14ac:dyDescent="0.35"/>
    <row r="326" ht="12" customHeight="1" x14ac:dyDescent="0.35"/>
    <row r="327" ht="12" customHeight="1" x14ac:dyDescent="0.35"/>
    <row r="328" ht="12" customHeight="1" x14ac:dyDescent="0.35"/>
    <row r="329" ht="12" customHeight="1" x14ac:dyDescent="0.35"/>
    <row r="330" ht="12" customHeight="1" x14ac:dyDescent="0.35"/>
    <row r="331" ht="12" customHeight="1" x14ac:dyDescent="0.35"/>
    <row r="332" ht="12" customHeight="1" x14ac:dyDescent="0.35"/>
    <row r="333" ht="12" customHeight="1" x14ac:dyDescent="0.35"/>
    <row r="334" ht="12" customHeight="1" x14ac:dyDescent="0.35"/>
    <row r="335" ht="12" customHeight="1" x14ac:dyDescent="0.35"/>
    <row r="336" ht="12" customHeight="1" x14ac:dyDescent="0.35"/>
    <row r="337" ht="12" customHeight="1" x14ac:dyDescent="0.35"/>
    <row r="338" ht="12" customHeight="1" x14ac:dyDescent="0.35"/>
    <row r="339" ht="12" customHeight="1" x14ac:dyDescent="0.35"/>
    <row r="340" ht="12" customHeight="1" x14ac:dyDescent="0.35"/>
    <row r="341" ht="12" customHeight="1" x14ac:dyDescent="0.35"/>
    <row r="342" ht="12" customHeight="1" x14ac:dyDescent="0.35"/>
    <row r="343" ht="12" customHeight="1" x14ac:dyDescent="0.35"/>
    <row r="344" ht="12" customHeight="1" x14ac:dyDescent="0.35"/>
    <row r="345" ht="12" customHeight="1" x14ac:dyDescent="0.35"/>
    <row r="346" ht="12" customHeight="1" x14ac:dyDescent="0.35"/>
    <row r="347" ht="12" customHeight="1" x14ac:dyDescent="0.35"/>
    <row r="348" ht="12" customHeight="1" x14ac:dyDescent="0.35"/>
    <row r="349" ht="12" customHeight="1" x14ac:dyDescent="0.35"/>
    <row r="350" ht="12" customHeight="1" x14ac:dyDescent="0.35"/>
    <row r="351" ht="12" customHeight="1" x14ac:dyDescent="0.35"/>
    <row r="352" ht="12" customHeight="1" x14ac:dyDescent="0.35"/>
    <row r="353" ht="12" customHeight="1" x14ac:dyDescent="0.35"/>
    <row r="354" ht="12" customHeight="1" x14ac:dyDescent="0.35"/>
    <row r="355" ht="12" customHeight="1" x14ac:dyDescent="0.35"/>
    <row r="356" ht="12" customHeight="1" x14ac:dyDescent="0.35"/>
    <row r="357" ht="12" customHeight="1" x14ac:dyDescent="0.35"/>
    <row r="358" ht="12" customHeight="1" x14ac:dyDescent="0.35"/>
    <row r="359" ht="12" customHeight="1" x14ac:dyDescent="0.35"/>
    <row r="360" ht="12" customHeight="1" x14ac:dyDescent="0.35"/>
    <row r="361" ht="12" customHeight="1" x14ac:dyDescent="0.35"/>
    <row r="362" ht="12" customHeight="1" x14ac:dyDescent="0.35"/>
    <row r="363" ht="12" customHeight="1" x14ac:dyDescent="0.35"/>
    <row r="364" ht="12" customHeight="1" x14ac:dyDescent="0.35"/>
    <row r="365" ht="12" customHeight="1" x14ac:dyDescent="0.35"/>
    <row r="366" ht="12" customHeight="1" x14ac:dyDescent="0.35"/>
    <row r="367" ht="12" customHeight="1" x14ac:dyDescent="0.35"/>
    <row r="368" ht="12" customHeight="1" x14ac:dyDescent="0.35"/>
    <row r="369" ht="12" customHeight="1" x14ac:dyDescent="0.35"/>
    <row r="370" ht="12" customHeight="1" x14ac:dyDescent="0.35"/>
    <row r="371" ht="12" customHeight="1" x14ac:dyDescent="0.35"/>
    <row r="372" ht="12" customHeight="1" x14ac:dyDescent="0.35"/>
    <row r="373" ht="12" customHeight="1" x14ac:dyDescent="0.35"/>
    <row r="374" ht="12" customHeight="1" x14ac:dyDescent="0.35"/>
    <row r="375" ht="12" customHeight="1" x14ac:dyDescent="0.35"/>
    <row r="376" ht="12" customHeight="1" x14ac:dyDescent="0.35"/>
    <row r="377" ht="12" customHeight="1" x14ac:dyDescent="0.35"/>
    <row r="378" ht="12" customHeight="1" x14ac:dyDescent="0.35"/>
    <row r="379" ht="12" customHeight="1" x14ac:dyDescent="0.35"/>
    <row r="380" ht="12" customHeight="1" x14ac:dyDescent="0.35"/>
    <row r="381" ht="12" customHeight="1" x14ac:dyDescent="0.35"/>
    <row r="382" ht="12" customHeight="1" x14ac:dyDescent="0.35"/>
    <row r="383" ht="12" customHeight="1" x14ac:dyDescent="0.35"/>
    <row r="384" ht="12" customHeight="1" x14ac:dyDescent="0.35"/>
    <row r="385" ht="12" customHeight="1" x14ac:dyDescent="0.35"/>
    <row r="386" ht="12" customHeight="1" x14ac:dyDescent="0.35"/>
    <row r="387" ht="12" customHeight="1" x14ac:dyDescent="0.35"/>
    <row r="388" ht="12" customHeight="1" x14ac:dyDescent="0.35"/>
    <row r="389" ht="12" customHeight="1" x14ac:dyDescent="0.35"/>
    <row r="390" ht="12" customHeight="1" x14ac:dyDescent="0.35"/>
    <row r="391" ht="12" customHeight="1" x14ac:dyDescent="0.35"/>
    <row r="392" ht="12" customHeight="1" x14ac:dyDescent="0.35"/>
    <row r="393" ht="12" customHeight="1" x14ac:dyDescent="0.35"/>
    <row r="394" ht="12" customHeight="1" x14ac:dyDescent="0.35"/>
    <row r="395" ht="12" customHeight="1" x14ac:dyDescent="0.35"/>
    <row r="396" ht="12" customHeight="1" x14ac:dyDescent="0.35"/>
    <row r="397" ht="12" customHeight="1" x14ac:dyDescent="0.35"/>
    <row r="398" ht="12" customHeight="1" x14ac:dyDescent="0.35"/>
    <row r="399" ht="12" customHeight="1" x14ac:dyDescent="0.35"/>
    <row r="400" ht="12" customHeight="1" x14ac:dyDescent="0.35"/>
    <row r="401" ht="12" customHeight="1" x14ac:dyDescent="0.35"/>
    <row r="402" ht="12" customHeight="1" x14ac:dyDescent="0.35"/>
    <row r="403" ht="12" customHeight="1" x14ac:dyDescent="0.35"/>
    <row r="404" ht="12" customHeight="1" x14ac:dyDescent="0.35"/>
    <row r="405" ht="12" customHeight="1" x14ac:dyDescent="0.35"/>
    <row r="406" ht="12" customHeight="1" x14ac:dyDescent="0.35"/>
    <row r="407" ht="12" customHeight="1" x14ac:dyDescent="0.35"/>
    <row r="408" ht="12" customHeight="1" x14ac:dyDescent="0.35"/>
    <row r="409" ht="12" customHeight="1" x14ac:dyDescent="0.35"/>
    <row r="410" ht="12" customHeight="1" x14ac:dyDescent="0.35"/>
    <row r="411" ht="12" customHeight="1" x14ac:dyDescent="0.35"/>
    <row r="412" ht="12" customHeight="1" x14ac:dyDescent="0.35"/>
    <row r="413" ht="12" customHeight="1" x14ac:dyDescent="0.35"/>
    <row r="414" ht="12" customHeight="1" x14ac:dyDescent="0.35"/>
    <row r="415" ht="12" customHeight="1" x14ac:dyDescent="0.35"/>
    <row r="416" ht="12" customHeight="1" x14ac:dyDescent="0.35"/>
    <row r="417" ht="12" customHeight="1" x14ac:dyDescent="0.35"/>
    <row r="418" ht="12" customHeight="1" x14ac:dyDescent="0.35"/>
    <row r="419" ht="12" customHeight="1" x14ac:dyDescent="0.35"/>
    <row r="420" ht="12" customHeight="1" x14ac:dyDescent="0.35"/>
    <row r="421" ht="12" customHeight="1" x14ac:dyDescent="0.35"/>
    <row r="422" ht="12" customHeight="1" x14ac:dyDescent="0.35"/>
    <row r="423" ht="12" customHeight="1" x14ac:dyDescent="0.35"/>
    <row r="424" ht="12" customHeight="1" x14ac:dyDescent="0.35"/>
    <row r="425" ht="12" customHeight="1" x14ac:dyDescent="0.35"/>
    <row r="426" ht="12" customHeight="1" x14ac:dyDescent="0.35"/>
    <row r="427" ht="12" customHeight="1" x14ac:dyDescent="0.35"/>
    <row r="428" ht="12" customHeight="1" x14ac:dyDescent="0.35"/>
    <row r="429" ht="12" customHeight="1" x14ac:dyDescent="0.35"/>
    <row r="430" ht="12" customHeight="1" x14ac:dyDescent="0.35"/>
    <row r="431" ht="12" customHeight="1" x14ac:dyDescent="0.35"/>
    <row r="432" ht="12" customHeight="1" x14ac:dyDescent="0.35"/>
    <row r="433" ht="12" customHeight="1" x14ac:dyDescent="0.35"/>
    <row r="434" ht="12" customHeight="1" x14ac:dyDescent="0.35"/>
    <row r="435" ht="12" customHeight="1" x14ac:dyDescent="0.35"/>
    <row r="436" ht="12" customHeight="1" x14ac:dyDescent="0.35"/>
    <row r="437" ht="12" customHeight="1" x14ac:dyDescent="0.35"/>
    <row r="438" ht="12" customHeight="1" x14ac:dyDescent="0.35"/>
    <row r="439" ht="12" customHeight="1" x14ac:dyDescent="0.35"/>
    <row r="440" ht="12" customHeight="1" x14ac:dyDescent="0.35"/>
    <row r="441" ht="12" customHeight="1" x14ac:dyDescent="0.35"/>
    <row r="442" ht="12" customHeight="1" x14ac:dyDescent="0.35"/>
    <row r="443" ht="12" customHeight="1" x14ac:dyDescent="0.35"/>
    <row r="444" ht="12" customHeight="1" x14ac:dyDescent="0.35"/>
    <row r="445" ht="12" customHeight="1" x14ac:dyDescent="0.35"/>
    <row r="446" ht="12" customHeight="1" x14ac:dyDescent="0.35"/>
    <row r="447" ht="12" customHeight="1" x14ac:dyDescent="0.35"/>
    <row r="448" ht="12" customHeight="1" x14ac:dyDescent="0.35"/>
    <row r="449" ht="12" customHeight="1" x14ac:dyDescent="0.35"/>
    <row r="450" ht="12" customHeight="1" x14ac:dyDescent="0.35"/>
    <row r="451" ht="12" customHeight="1" x14ac:dyDescent="0.35"/>
    <row r="452" ht="12" customHeight="1" x14ac:dyDescent="0.35"/>
    <row r="453" ht="12" customHeight="1" x14ac:dyDescent="0.35"/>
    <row r="454" ht="12" customHeight="1" x14ac:dyDescent="0.35"/>
    <row r="455" ht="12" customHeight="1" x14ac:dyDescent="0.35"/>
    <row r="456" ht="12" customHeight="1" x14ac:dyDescent="0.35"/>
    <row r="457" ht="12" customHeight="1" x14ac:dyDescent="0.35"/>
    <row r="458" ht="12" customHeight="1" x14ac:dyDescent="0.35"/>
    <row r="459" ht="12" customHeight="1" x14ac:dyDescent="0.35"/>
    <row r="460" ht="12" customHeight="1" x14ac:dyDescent="0.35"/>
    <row r="461" ht="12" customHeight="1" x14ac:dyDescent="0.35"/>
    <row r="462" ht="12" customHeight="1" x14ac:dyDescent="0.35"/>
    <row r="463" ht="12" customHeight="1" x14ac:dyDescent="0.35"/>
    <row r="464" ht="12" customHeight="1" x14ac:dyDescent="0.35"/>
    <row r="465" ht="12" customHeight="1" x14ac:dyDescent="0.35"/>
    <row r="466" ht="12" customHeight="1" x14ac:dyDescent="0.35"/>
    <row r="467" ht="12" customHeight="1" x14ac:dyDescent="0.35"/>
    <row r="468" ht="12" customHeight="1" x14ac:dyDescent="0.35"/>
    <row r="469" ht="12" customHeight="1" x14ac:dyDescent="0.35"/>
    <row r="470" ht="12" customHeight="1" x14ac:dyDescent="0.35"/>
    <row r="471" ht="12" customHeight="1" x14ac:dyDescent="0.35"/>
    <row r="472" ht="12" customHeight="1" x14ac:dyDescent="0.35"/>
    <row r="473" ht="12" customHeight="1" x14ac:dyDescent="0.35"/>
    <row r="474" ht="12" customHeight="1" x14ac:dyDescent="0.35"/>
    <row r="475" ht="12" customHeight="1" x14ac:dyDescent="0.35"/>
    <row r="476" ht="12" customHeight="1" x14ac:dyDescent="0.35"/>
    <row r="477" ht="12" customHeight="1" x14ac:dyDescent="0.35"/>
    <row r="478" ht="12" customHeight="1" x14ac:dyDescent="0.35"/>
    <row r="479" ht="12" customHeight="1" x14ac:dyDescent="0.35"/>
    <row r="480" ht="12" customHeight="1" x14ac:dyDescent="0.35"/>
    <row r="481" ht="12" customHeight="1" x14ac:dyDescent="0.35"/>
    <row r="482" ht="12" customHeight="1" x14ac:dyDescent="0.35"/>
    <row r="483" ht="12" customHeight="1" x14ac:dyDescent="0.35"/>
    <row r="484" ht="12" customHeight="1" x14ac:dyDescent="0.35"/>
    <row r="485" ht="12" customHeight="1" x14ac:dyDescent="0.35"/>
    <row r="486" ht="12" customHeight="1" x14ac:dyDescent="0.35"/>
    <row r="487" ht="12" customHeight="1" x14ac:dyDescent="0.35"/>
    <row r="488" ht="12" customHeight="1" x14ac:dyDescent="0.35"/>
    <row r="489" ht="12" customHeight="1" x14ac:dyDescent="0.35"/>
    <row r="490" ht="12" customHeight="1" x14ac:dyDescent="0.35"/>
    <row r="491" ht="12" customHeight="1" x14ac:dyDescent="0.35"/>
    <row r="492" ht="12" customHeight="1" x14ac:dyDescent="0.35"/>
    <row r="493" ht="12" customHeight="1" x14ac:dyDescent="0.35"/>
    <row r="494" ht="12" customHeight="1" x14ac:dyDescent="0.35"/>
    <row r="495" ht="12" customHeight="1" x14ac:dyDescent="0.35"/>
    <row r="496" ht="12" customHeight="1" x14ac:dyDescent="0.35"/>
    <row r="497" ht="12" customHeight="1" x14ac:dyDescent="0.35"/>
    <row r="498" ht="12" customHeight="1" x14ac:dyDescent="0.35"/>
    <row r="499" ht="12" customHeight="1" x14ac:dyDescent="0.35"/>
    <row r="500" ht="12" customHeight="1" x14ac:dyDescent="0.35"/>
    <row r="501" ht="12" customHeight="1" x14ac:dyDescent="0.35"/>
    <row r="502" ht="12" customHeight="1" x14ac:dyDescent="0.35"/>
    <row r="503" ht="12" customHeight="1" x14ac:dyDescent="0.35"/>
    <row r="504" ht="12" customHeight="1" x14ac:dyDescent="0.35"/>
    <row r="505" ht="12" customHeight="1" x14ac:dyDescent="0.35"/>
    <row r="506" ht="12" customHeight="1" x14ac:dyDescent="0.35"/>
    <row r="507" ht="12" customHeight="1" x14ac:dyDescent="0.35"/>
    <row r="508" ht="12" customHeight="1" x14ac:dyDescent="0.35"/>
    <row r="509" ht="12" customHeight="1" x14ac:dyDescent="0.35"/>
    <row r="510" ht="12" customHeight="1" x14ac:dyDescent="0.35"/>
    <row r="511" ht="12" customHeight="1" x14ac:dyDescent="0.35"/>
    <row r="512" ht="12" customHeight="1" x14ac:dyDescent="0.35"/>
    <row r="513" ht="12" customHeight="1" x14ac:dyDescent="0.35"/>
    <row r="514" ht="12" customHeight="1" x14ac:dyDescent="0.35"/>
    <row r="515" ht="12" customHeight="1" x14ac:dyDescent="0.35"/>
    <row r="516" ht="12" customHeight="1" x14ac:dyDescent="0.35"/>
    <row r="517" ht="12" customHeight="1" x14ac:dyDescent="0.35"/>
    <row r="518" ht="12" customHeight="1" x14ac:dyDescent="0.35"/>
    <row r="519" ht="12" customHeight="1" x14ac:dyDescent="0.35"/>
    <row r="520" ht="12" customHeight="1" x14ac:dyDescent="0.35"/>
    <row r="521" ht="12" customHeight="1" x14ac:dyDescent="0.35"/>
    <row r="522" ht="12" customHeight="1" x14ac:dyDescent="0.35"/>
    <row r="523" ht="12" customHeight="1" x14ac:dyDescent="0.35"/>
    <row r="524" ht="12" customHeight="1" x14ac:dyDescent="0.35"/>
    <row r="525" ht="12" customHeight="1" x14ac:dyDescent="0.35"/>
    <row r="526" ht="12" customHeight="1" x14ac:dyDescent="0.35"/>
    <row r="527" ht="12" customHeight="1" x14ac:dyDescent="0.35"/>
    <row r="528" ht="12" customHeight="1" x14ac:dyDescent="0.35"/>
    <row r="529" ht="12" customHeight="1" x14ac:dyDescent="0.35"/>
    <row r="530" ht="12" customHeight="1" x14ac:dyDescent="0.35"/>
    <row r="531" ht="12" customHeight="1" x14ac:dyDescent="0.35"/>
    <row r="532" ht="12" customHeight="1" x14ac:dyDescent="0.35"/>
    <row r="533" ht="12" customHeight="1" x14ac:dyDescent="0.35"/>
    <row r="534" ht="12" customHeight="1" x14ac:dyDescent="0.35"/>
    <row r="535" ht="12" customHeight="1" x14ac:dyDescent="0.35"/>
    <row r="536" ht="12" customHeight="1" x14ac:dyDescent="0.35"/>
    <row r="537" ht="12" customHeight="1" x14ac:dyDescent="0.35"/>
    <row r="538" ht="12" customHeight="1" x14ac:dyDescent="0.35"/>
    <row r="539" ht="12" customHeight="1" x14ac:dyDescent="0.35"/>
    <row r="540" ht="12" customHeight="1" x14ac:dyDescent="0.35"/>
    <row r="541" ht="12" customHeight="1" x14ac:dyDescent="0.35"/>
    <row r="542" ht="12" customHeight="1" x14ac:dyDescent="0.35"/>
    <row r="543" ht="12" customHeight="1" x14ac:dyDescent="0.35"/>
    <row r="544" ht="12" customHeight="1" x14ac:dyDescent="0.35"/>
    <row r="545" ht="12" customHeight="1" x14ac:dyDescent="0.35"/>
    <row r="546" ht="12" customHeight="1" x14ac:dyDescent="0.35"/>
    <row r="547" ht="12" customHeight="1" x14ac:dyDescent="0.35"/>
    <row r="548" ht="12" customHeight="1" x14ac:dyDescent="0.35"/>
    <row r="549" ht="12" customHeight="1" x14ac:dyDescent="0.35"/>
    <row r="550" ht="12" customHeight="1" x14ac:dyDescent="0.35"/>
    <row r="551" ht="12" customHeight="1" x14ac:dyDescent="0.35"/>
    <row r="552" ht="12" customHeight="1" x14ac:dyDescent="0.35"/>
    <row r="553" ht="12" customHeight="1" x14ac:dyDescent="0.35"/>
    <row r="554" ht="12" customHeight="1" x14ac:dyDescent="0.35"/>
    <row r="555" ht="12" customHeight="1" x14ac:dyDescent="0.35"/>
    <row r="556" ht="12" customHeight="1" x14ac:dyDescent="0.35"/>
    <row r="557" ht="12" customHeight="1" x14ac:dyDescent="0.35"/>
    <row r="558" ht="12" customHeight="1" x14ac:dyDescent="0.35"/>
    <row r="559" ht="12" customHeight="1" x14ac:dyDescent="0.35"/>
    <row r="560" ht="12" customHeight="1" x14ac:dyDescent="0.35"/>
    <row r="561" ht="12" customHeight="1" x14ac:dyDescent="0.35"/>
    <row r="562" ht="12" customHeight="1" x14ac:dyDescent="0.35"/>
    <row r="563" ht="12" customHeight="1" x14ac:dyDescent="0.35"/>
    <row r="564" ht="12" customHeight="1" x14ac:dyDescent="0.35"/>
    <row r="565" ht="12" customHeight="1" x14ac:dyDescent="0.35"/>
    <row r="566" ht="12" customHeight="1" x14ac:dyDescent="0.35"/>
    <row r="567" ht="12" customHeight="1" x14ac:dyDescent="0.35"/>
    <row r="568" ht="12" customHeight="1" x14ac:dyDescent="0.35"/>
    <row r="569" ht="12" customHeight="1" x14ac:dyDescent="0.35"/>
    <row r="570" ht="12" customHeight="1" x14ac:dyDescent="0.35"/>
    <row r="571" ht="12" customHeight="1" x14ac:dyDescent="0.35"/>
    <row r="572" ht="12" customHeight="1" x14ac:dyDescent="0.35"/>
    <row r="573" ht="12" customHeight="1" x14ac:dyDescent="0.35"/>
    <row r="574" ht="12" customHeight="1" x14ac:dyDescent="0.35"/>
    <row r="575" ht="12" customHeight="1" x14ac:dyDescent="0.35"/>
    <row r="576" ht="12" customHeight="1" x14ac:dyDescent="0.35"/>
    <row r="577" ht="12" customHeight="1" x14ac:dyDescent="0.35"/>
    <row r="578" ht="12" customHeight="1" x14ac:dyDescent="0.35"/>
    <row r="579" ht="12" customHeight="1" x14ac:dyDescent="0.35"/>
    <row r="580" ht="12" customHeight="1" x14ac:dyDescent="0.35"/>
    <row r="581" ht="12" customHeight="1" x14ac:dyDescent="0.35"/>
    <row r="582" ht="12" customHeight="1" x14ac:dyDescent="0.35"/>
    <row r="583" ht="12" customHeight="1" x14ac:dyDescent="0.35"/>
    <row r="584" ht="12" customHeight="1" x14ac:dyDescent="0.35"/>
    <row r="585" ht="12" customHeight="1" x14ac:dyDescent="0.35"/>
    <row r="586" ht="12" customHeight="1" x14ac:dyDescent="0.35"/>
    <row r="587" ht="12" customHeight="1" x14ac:dyDescent="0.35"/>
    <row r="588" ht="12" customHeight="1" x14ac:dyDescent="0.35"/>
    <row r="589" ht="12" customHeight="1" x14ac:dyDescent="0.35"/>
    <row r="590" ht="12" customHeight="1" x14ac:dyDescent="0.35"/>
    <row r="591" ht="12" customHeight="1" x14ac:dyDescent="0.35"/>
    <row r="592" ht="12" customHeight="1" x14ac:dyDescent="0.35"/>
    <row r="593" ht="12" customHeight="1" x14ac:dyDescent="0.35"/>
    <row r="594" ht="12" customHeight="1" x14ac:dyDescent="0.35"/>
    <row r="595" ht="12" customHeight="1" x14ac:dyDescent="0.35"/>
    <row r="596" ht="12" customHeight="1" x14ac:dyDescent="0.35"/>
    <row r="597" ht="12" customHeight="1" x14ac:dyDescent="0.35"/>
    <row r="598" ht="12" customHeight="1" x14ac:dyDescent="0.35"/>
    <row r="599" ht="12" customHeight="1" x14ac:dyDescent="0.35"/>
    <row r="600" ht="12" customHeight="1" x14ac:dyDescent="0.35"/>
    <row r="601" ht="12" customHeight="1" x14ac:dyDescent="0.35"/>
    <row r="602" ht="12" customHeight="1" x14ac:dyDescent="0.35"/>
    <row r="603" ht="12" customHeight="1" x14ac:dyDescent="0.35"/>
    <row r="604" ht="12" customHeight="1" x14ac:dyDescent="0.35"/>
    <row r="605" ht="12" customHeight="1" x14ac:dyDescent="0.35"/>
    <row r="606" ht="12" customHeight="1" x14ac:dyDescent="0.35"/>
    <row r="607" ht="12" customHeight="1" x14ac:dyDescent="0.35"/>
    <row r="608" ht="12" customHeight="1" x14ac:dyDescent="0.35"/>
    <row r="609" ht="12" customHeight="1" x14ac:dyDescent="0.35"/>
    <row r="610" ht="12" customHeight="1" x14ac:dyDescent="0.35"/>
    <row r="611" ht="12" customHeight="1" x14ac:dyDescent="0.35"/>
    <row r="612" ht="12" customHeight="1" x14ac:dyDescent="0.35"/>
    <row r="613" ht="12" customHeight="1" x14ac:dyDescent="0.35"/>
    <row r="614" ht="12" customHeight="1" x14ac:dyDescent="0.35"/>
    <row r="615" ht="12" customHeight="1" x14ac:dyDescent="0.35"/>
    <row r="616" ht="12" customHeight="1" x14ac:dyDescent="0.35"/>
    <row r="617" ht="12" customHeight="1" x14ac:dyDescent="0.35"/>
    <row r="618" ht="12" customHeight="1" x14ac:dyDescent="0.35"/>
    <row r="619" ht="12" customHeight="1" x14ac:dyDescent="0.35"/>
    <row r="620" ht="12" customHeight="1" x14ac:dyDescent="0.35"/>
    <row r="621" ht="12" customHeight="1" x14ac:dyDescent="0.35"/>
    <row r="622" ht="12" customHeight="1" x14ac:dyDescent="0.35"/>
    <row r="623" ht="12" customHeight="1" x14ac:dyDescent="0.35"/>
    <row r="624" ht="12" customHeight="1" x14ac:dyDescent="0.35"/>
    <row r="625" ht="12" customHeight="1" x14ac:dyDescent="0.35"/>
    <row r="626" ht="12" customHeight="1" x14ac:dyDescent="0.35"/>
    <row r="627" ht="12" customHeight="1" x14ac:dyDescent="0.35"/>
    <row r="628" ht="12" customHeight="1" x14ac:dyDescent="0.35"/>
    <row r="629" ht="12" customHeight="1" x14ac:dyDescent="0.35"/>
    <row r="630" ht="12" customHeight="1" x14ac:dyDescent="0.35"/>
    <row r="631" ht="12" customHeight="1" x14ac:dyDescent="0.35"/>
    <row r="632" ht="12" customHeight="1" x14ac:dyDescent="0.35"/>
    <row r="633" ht="12" customHeight="1" x14ac:dyDescent="0.35"/>
    <row r="634" ht="12" customHeight="1" x14ac:dyDescent="0.35"/>
    <row r="635" ht="12" customHeight="1" x14ac:dyDescent="0.35"/>
    <row r="636" ht="12" customHeight="1" x14ac:dyDescent="0.35"/>
    <row r="637" ht="12" customHeight="1" x14ac:dyDescent="0.35"/>
    <row r="638" ht="12" customHeight="1" x14ac:dyDescent="0.35"/>
    <row r="639" ht="12" customHeight="1" x14ac:dyDescent="0.35"/>
    <row r="640" ht="12" customHeight="1" x14ac:dyDescent="0.35"/>
    <row r="641" ht="12" customHeight="1" x14ac:dyDescent="0.35"/>
    <row r="642" ht="12" customHeight="1" x14ac:dyDescent="0.35"/>
    <row r="643" ht="12" customHeight="1" x14ac:dyDescent="0.35"/>
    <row r="644" ht="12" customHeight="1" x14ac:dyDescent="0.35"/>
    <row r="645" ht="12" customHeight="1" x14ac:dyDescent="0.35"/>
    <row r="646" ht="12" customHeight="1" x14ac:dyDescent="0.35"/>
    <row r="647" ht="12" customHeight="1" x14ac:dyDescent="0.35"/>
    <row r="648" ht="12" customHeight="1" x14ac:dyDescent="0.35"/>
    <row r="649" ht="12" customHeight="1" x14ac:dyDescent="0.35"/>
    <row r="650" ht="12" customHeight="1" x14ac:dyDescent="0.35"/>
    <row r="651" ht="12" customHeight="1" x14ac:dyDescent="0.35"/>
    <row r="652" ht="12" customHeight="1" x14ac:dyDescent="0.35"/>
    <row r="653" ht="12" customHeight="1" x14ac:dyDescent="0.35"/>
    <row r="654" ht="12" customHeight="1" x14ac:dyDescent="0.35"/>
    <row r="655" ht="12" customHeight="1" x14ac:dyDescent="0.35"/>
    <row r="656" ht="12" customHeight="1" x14ac:dyDescent="0.35"/>
    <row r="657" ht="12" customHeight="1" x14ac:dyDescent="0.35"/>
    <row r="658" ht="12" customHeight="1" x14ac:dyDescent="0.35"/>
    <row r="659" ht="12" customHeight="1" x14ac:dyDescent="0.35"/>
    <row r="660" ht="12" customHeight="1" x14ac:dyDescent="0.35"/>
    <row r="661" ht="12" customHeight="1" x14ac:dyDescent="0.35"/>
    <row r="662" ht="12" customHeight="1" x14ac:dyDescent="0.35"/>
    <row r="663" ht="12" customHeight="1" x14ac:dyDescent="0.35"/>
    <row r="664" ht="12" customHeight="1" x14ac:dyDescent="0.35"/>
    <row r="665" ht="12" customHeight="1" x14ac:dyDescent="0.35"/>
    <row r="666" ht="12" customHeight="1" x14ac:dyDescent="0.35"/>
    <row r="667" ht="12" customHeight="1" x14ac:dyDescent="0.35"/>
    <row r="668" ht="12" customHeight="1" x14ac:dyDescent="0.35"/>
    <row r="669" ht="12" customHeight="1" x14ac:dyDescent="0.35"/>
    <row r="670" ht="12" customHeight="1" x14ac:dyDescent="0.35"/>
    <row r="671" ht="12" customHeight="1" x14ac:dyDescent="0.35"/>
    <row r="672" ht="12" customHeight="1" x14ac:dyDescent="0.35"/>
    <row r="673" ht="12" customHeight="1" x14ac:dyDescent="0.35"/>
    <row r="674" ht="12" customHeight="1" x14ac:dyDescent="0.35"/>
    <row r="675" ht="12" customHeight="1" x14ac:dyDescent="0.35"/>
    <row r="676" ht="12" customHeight="1" x14ac:dyDescent="0.35"/>
    <row r="677" ht="12" customHeight="1" x14ac:dyDescent="0.35"/>
    <row r="678" ht="12" customHeight="1" x14ac:dyDescent="0.35"/>
    <row r="679" ht="12" customHeight="1" x14ac:dyDescent="0.35"/>
    <row r="680" ht="12" customHeight="1" x14ac:dyDescent="0.35"/>
    <row r="681" ht="12" customHeight="1" x14ac:dyDescent="0.35"/>
    <row r="682" ht="12" customHeight="1" x14ac:dyDescent="0.35"/>
    <row r="683" ht="12" customHeight="1" x14ac:dyDescent="0.35"/>
    <row r="684" ht="12" customHeight="1" x14ac:dyDescent="0.35"/>
    <row r="685" ht="12" customHeight="1" x14ac:dyDescent="0.35"/>
    <row r="686" ht="12" customHeight="1" x14ac:dyDescent="0.35"/>
    <row r="687" ht="12" customHeight="1" x14ac:dyDescent="0.35"/>
    <row r="688" ht="12" customHeight="1" x14ac:dyDescent="0.35"/>
    <row r="689" ht="12" customHeight="1" x14ac:dyDescent="0.35"/>
    <row r="690" ht="12" customHeight="1" x14ac:dyDescent="0.35"/>
    <row r="691" ht="12" customHeight="1" x14ac:dyDescent="0.35"/>
    <row r="692" ht="12" customHeight="1" x14ac:dyDescent="0.35"/>
    <row r="693" ht="12" customHeight="1" x14ac:dyDescent="0.35"/>
    <row r="694" ht="12" customHeight="1" x14ac:dyDescent="0.35"/>
    <row r="695" ht="12" customHeight="1" x14ac:dyDescent="0.35"/>
    <row r="696" ht="12" customHeight="1" x14ac:dyDescent="0.35"/>
    <row r="697" ht="12" customHeight="1" x14ac:dyDescent="0.35"/>
    <row r="698" ht="12" customHeight="1" x14ac:dyDescent="0.35"/>
    <row r="699" ht="12" customHeight="1" x14ac:dyDescent="0.35"/>
    <row r="700" ht="12" customHeight="1" x14ac:dyDescent="0.35"/>
    <row r="701" ht="12" customHeight="1" x14ac:dyDescent="0.35"/>
    <row r="702" ht="12" customHeight="1" x14ac:dyDescent="0.35"/>
    <row r="703" ht="12" customHeight="1" x14ac:dyDescent="0.35"/>
    <row r="704" ht="12" customHeight="1" x14ac:dyDescent="0.35"/>
    <row r="705" ht="12" customHeight="1" x14ac:dyDescent="0.35"/>
    <row r="706" ht="12" customHeight="1" x14ac:dyDescent="0.35"/>
    <row r="707" ht="12" customHeight="1" x14ac:dyDescent="0.35"/>
    <row r="708" ht="12" customHeight="1" x14ac:dyDescent="0.35"/>
    <row r="709" ht="12" customHeight="1" x14ac:dyDescent="0.35"/>
    <row r="710" ht="12" customHeight="1" x14ac:dyDescent="0.35"/>
    <row r="711" ht="12" customHeight="1" x14ac:dyDescent="0.35"/>
    <row r="712" ht="12" customHeight="1" x14ac:dyDescent="0.35"/>
    <row r="713" ht="12" customHeight="1" x14ac:dyDescent="0.35"/>
    <row r="714" ht="12" customHeight="1" x14ac:dyDescent="0.35"/>
    <row r="715" ht="12" customHeight="1" x14ac:dyDescent="0.35"/>
    <row r="716" ht="12" customHeight="1" x14ac:dyDescent="0.35"/>
    <row r="717" ht="12" customHeight="1" x14ac:dyDescent="0.35"/>
    <row r="718" ht="12" customHeight="1" x14ac:dyDescent="0.35"/>
    <row r="719" ht="12" customHeight="1" x14ac:dyDescent="0.35"/>
    <row r="720" ht="12" customHeight="1" x14ac:dyDescent="0.35"/>
    <row r="721" ht="12" customHeight="1" x14ac:dyDescent="0.35"/>
    <row r="722" ht="12" customHeight="1" x14ac:dyDescent="0.35"/>
    <row r="723" ht="12" customHeight="1" x14ac:dyDescent="0.35"/>
    <row r="724" ht="12" customHeight="1" x14ac:dyDescent="0.35"/>
    <row r="725" ht="12" customHeight="1" x14ac:dyDescent="0.35"/>
    <row r="726" ht="12" customHeight="1" x14ac:dyDescent="0.35"/>
    <row r="727" ht="12" customHeight="1" x14ac:dyDescent="0.35"/>
    <row r="728" ht="12" customHeight="1" x14ac:dyDescent="0.35"/>
    <row r="729" ht="12" customHeight="1" x14ac:dyDescent="0.35"/>
    <row r="730" ht="12" customHeight="1" x14ac:dyDescent="0.35"/>
    <row r="731" ht="12" customHeight="1" x14ac:dyDescent="0.35"/>
    <row r="732" ht="12" customHeight="1" x14ac:dyDescent="0.35"/>
    <row r="733" ht="12" customHeight="1" x14ac:dyDescent="0.35"/>
    <row r="734" ht="12" customHeight="1" x14ac:dyDescent="0.35"/>
    <row r="735" ht="12" customHeight="1" x14ac:dyDescent="0.35"/>
    <row r="736" ht="12" customHeight="1" x14ac:dyDescent="0.35"/>
    <row r="737" ht="12" customHeight="1" x14ac:dyDescent="0.35"/>
    <row r="738" ht="12" customHeight="1" x14ac:dyDescent="0.35"/>
    <row r="739" ht="12" customHeight="1" x14ac:dyDescent="0.35"/>
    <row r="740" ht="12" customHeight="1" x14ac:dyDescent="0.35"/>
    <row r="741" ht="12" customHeight="1" x14ac:dyDescent="0.35"/>
    <row r="742" ht="12" customHeight="1" x14ac:dyDescent="0.35"/>
    <row r="743" ht="12" customHeight="1" x14ac:dyDescent="0.35"/>
    <row r="744" ht="12" customHeight="1" x14ac:dyDescent="0.35"/>
    <row r="745" ht="12" customHeight="1" x14ac:dyDescent="0.35"/>
    <row r="746" ht="12" customHeight="1" x14ac:dyDescent="0.35"/>
    <row r="747" ht="12" customHeight="1" x14ac:dyDescent="0.35"/>
    <row r="748" ht="12" customHeight="1" x14ac:dyDescent="0.35"/>
    <row r="749" ht="12" customHeight="1" x14ac:dyDescent="0.35"/>
    <row r="750" ht="12" customHeight="1" x14ac:dyDescent="0.35"/>
    <row r="751" ht="12" customHeight="1" x14ac:dyDescent="0.35"/>
    <row r="752" ht="12" customHeight="1" x14ac:dyDescent="0.35"/>
    <row r="753" ht="12" customHeight="1" x14ac:dyDescent="0.35"/>
    <row r="754" ht="12" customHeight="1" x14ac:dyDescent="0.35"/>
    <row r="755" ht="12" customHeight="1" x14ac:dyDescent="0.35"/>
    <row r="756" ht="12" customHeight="1" x14ac:dyDescent="0.35"/>
    <row r="757" ht="12" customHeight="1" x14ac:dyDescent="0.35"/>
    <row r="758" ht="12" customHeight="1" x14ac:dyDescent="0.35"/>
    <row r="759" ht="12" customHeight="1" x14ac:dyDescent="0.35"/>
    <row r="760" ht="12" customHeight="1" x14ac:dyDescent="0.35"/>
    <row r="761" ht="12" customHeight="1" x14ac:dyDescent="0.35"/>
    <row r="762" ht="12" customHeight="1" x14ac:dyDescent="0.35"/>
    <row r="763" ht="12" customHeight="1" x14ac:dyDescent="0.35"/>
    <row r="764" ht="12" customHeight="1" x14ac:dyDescent="0.35"/>
    <row r="765" ht="12" customHeight="1" x14ac:dyDescent="0.35"/>
    <row r="766" ht="12" customHeight="1" x14ac:dyDescent="0.35"/>
    <row r="767" ht="12" customHeight="1" x14ac:dyDescent="0.35"/>
    <row r="768" ht="12" customHeight="1" x14ac:dyDescent="0.35"/>
    <row r="769" ht="12" customHeight="1" x14ac:dyDescent="0.35"/>
    <row r="770" ht="12" customHeight="1" x14ac:dyDescent="0.35"/>
    <row r="771" ht="12" customHeight="1" x14ac:dyDescent="0.35"/>
    <row r="772" ht="12" customHeight="1" x14ac:dyDescent="0.35"/>
    <row r="773" ht="12" customHeight="1" x14ac:dyDescent="0.35"/>
    <row r="774" ht="12" customHeight="1" x14ac:dyDescent="0.35"/>
    <row r="775" ht="12" customHeight="1" x14ac:dyDescent="0.35"/>
    <row r="776" ht="12" customHeight="1" x14ac:dyDescent="0.35"/>
    <row r="777" ht="12" customHeight="1" x14ac:dyDescent="0.35"/>
    <row r="778" ht="12" customHeight="1" x14ac:dyDescent="0.35"/>
    <row r="779" ht="12" customHeight="1" x14ac:dyDescent="0.35"/>
    <row r="780" ht="12" customHeight="1" x14ac:dyDescent="0.35"/>
    <row r="781" ht="12" customHeight="1" x14ac:dyDescent="0.35"/>
    <row r="782" ht="12" customHeight="1" x14ac:dyDescent="0.35"/>
    <row r="783" ht="12" customHeight="1" x14ac:dyDescent="0.35"/>
    <row r="784" ht="12" customHeight="1" x14ac:dyDescent="0.35"/>
    <row r="785" ht="12" customHeight="1" x14ac:dyDescent="0.35"/>
    <row r="786" ht="12" customHeight="1" x14ac:dyDescent="0.35"/>
    <row r="787" ht="12" customHeight="1" x14ac:dyDescent="0.35"/>
    <row r="788" ht="12" customHeight="1" x14ac:dyDescent="0.35"/>
    <row r="789" ht="12" customHeight="1" x14ac:dyDescent="0.35"/>
    <row r="790" ht="12" customHeight="1" x14ac:dyDescent="0.35"/>
    <row r="791" ht="12" customHeight="1" x14ac:dyDescent="0.35"/>
    <row r="792" ht="12" customHeight="1" x14ac:dyDescent="0.35"/>
    <row r="793" ht="12" customHeight="1" x14ac:dyDescent="0.35"/>
    <row r="794" ht="12" customHeight="1" x14ac:dyDescent="0.35"/>
    <row r="795" ht="12" customHeight="1" x14ac:dyDescent="0.35"/>
    <row r="796" ht="12" customHeight="1" x14ac:dyDescent="0.35"/>
    <row r="797" ht="12" customHeight="1" x14ac:dyDescent="0.35"/>
    <row r="798" ht="12" customHeight="1" x14ac:dyDescent="0.35"/>
    <row r="799" ht="12" customHeight="1" x14ac:dyDescent="0.35"/>
    <row r="800" ht="12" customHeight="1" x14ac:dyDescent="0.35"/>
    <row r="801" ht="12" customHeight="1" x14ac:dyDescent="0.35"/>
    <row r="802" ht="12" customHeight="1" x14ac:dyDescent="0.35"/>
    <row r="803" ht="12" customHeight="1" x14ac:dyDescent="0.35"/>
    <row r="804" ht="12" customHeight="1" x14ac:dyDescent="0.35"/>
    <row r="805" ht="12" customHeight="1" x14ac:dyDescent="0.35"/>
    <row r="806" ht="12" customHeight="1" x14ac:dyDescent="0.35"/>
    <row r="807" ht="12" customHeight="1" x14ac:dyDescent="0.35"/>
    <row r="808" ht="12" customHeight="1" x14ac:dyDescent="0.35"/>
    <row r="809" ht="12" customHeight="1" x14ac:dyDescent="0.35"/>
    <row r="810" ht="12" customHeight="1" x14ac:dyDescent="0.35"/>
    <row r="811" ht="12" customHeight="1" x14ac:dyDescent="0.35"/>
    <row r="812" ht="12" customHeight="1" x14ac:dyDescent="0.35"/>
    <row r="813" ht="12" customHeight="1" x14ac:dyDescent="0.35"/>
    <row r="814" ht="12" customHeight="1" x14ac:dyDescent="0.35"/>
    <row r="815" ht="12" customHeight="1" x14ac:dyDescent="0.35"/>
    <row r="816" ht="12" customHeight="1" x14ac:dyDescent="0.35"/>
    <row r="817" ht="12" customHeight="1" x14ac:dyDescent="0.35"/>
    <row r="818" ht="12" customHeight="1" x14ac:dyDescent="0.35"/>
    <row r="819" ht="12" customHeight="1" x14ac:dyDescent="0.35"/>
    <row r="820" ht="12" customHeight="1" x14ac:dyDescent="0.35"/>
    <row r="821" ht="12" customHeight="1" x14ac:dyDescent="0.35"/>
    <row r="822" ht="12" customHeight="1" x14ac:dyDescent="0.35"/>
    <row r="823" ht="12" customHeight="1" x14ac:dyDescent="0.35"/>
    <row r="824" ht="12" customHeight="1" x14ac:dyDescent="0.35"/>
    <row r="825" ht="12" customHeight="1" x14ac:dyDescent="0.35"/>
    <row r="826" ht="12" customHeight="1" x14ac:dyDescent="0.35"/>
    <row r="827" ht="12" customHeight="1" x14ac:dyDescent="0.35"/>
    <row r="828" ht="12" customHeight="1" x14ac:dyDescent="0.35"/>
    <row r="829" ht="12" customHeight="1" x14ac:dyDescent="0.35"/>
    <row r="830" ht="12" customHeight="1" x14ac:dyDescent="0.35"/>
    <row r="831" ht="12" customHeight="1" x14ac:dyDescent="0.35"/>
    <row r="832" ht="12" customHeight="1" x14ac:dyDescent="0.35"/>
    <row r="833" ht="12" customHeight="1" x14ac:dyDescent="0.35"/>
    <row r="834" ht="12" customHeight="1" x14ac:dyDescent="0.35"/>
    <row r="835" ht="12" customHeight="1" x14ac:dyDescent="0.35"/>
    <row r="836" ht="12" customHeight="1" x14ac:dyDescent="0.35"/>
    <row r="837" ht="12" customHeight="1" x14ac:dyDescent="0.35"/>
    <row r="838" ht="12" customHeight="1" x14ac:dyDescent="0.35"/>
    <row r="839" ht="12" customHeight="1" x14ac:dyDescent="0.35"/>
    <row r="840" ht="12" customHeight="1" x14ac:dyDescent="0.35"/>
    <row r="841" ht="12" customHeight="1" x14ac:dyDescent="0.35"/>
    <row r="842" ht="12" customHeight="1" x14ac:dyDescent="0.35"/>
    <row r="843" ht="12" customHeight="1" x14ac:dyDescent="0.35"/>
    <row r="844" ht="12" customHeight="1" x14ac:dyDescent="0.35"/>
    <row r="845" ht="12" customHeight="1" x14ac:dyDescent="0.35"/>
    <row r="846" ht="12" customHeight="1" x14ac:dyDescent="0.35"/>
    <row r="847" ht="12" customHeight="1" x14ac:dyDescent="0.35"/>
    <row r="848" ht="12" customHeight="1" x14ac:dyDescent="0.35"/>
    <row r="849" ht="12" customHeight="1" x14ac:dyDescent="0.35"/>
    <row r="850" ht="12" customHeight="1" x14ac:dyDescent="0.35"/>
    <row r="851" ht="12" customHeight="1" x14ac:dyDescent="0.35"/>
    <row r="852" ht="12" customHeight="1" x14ac:dyDescent="0.35"/>
    <row r="853" ht="12" customHeight="1" x14ac:dyDescent="0.35"/>
    <row r="854" ht="12" customHeight="1" x14ac:dyDescent="0.35"/>
    <row r="855" ht="12" customHeight="1" x14ac:dyDescent="0.35"/>
    <row r="856" ht="12" customHeight="1" x14ac:dyDescent="0.35"/>
    <row r="857" ht="12" customHeight="1" x14ac:dyDescent="0.35"/>
    <row r="858" ht="12" customHeight="1" x14ac:dyDescent="0.35"/>
    <row r="859" ht="12" customHeight="1" x14ac:dyDescent="0.35"/>
    <row r="860" ht="12" customHeight="1" x14ac:dyDescent="0.35"/>
    <row r="861" ht="12" customHeight="1" x14ac:dyDescent="0.35"/>
    <row r="862" ht="12" customHeight="1" x14ac:dyDescent="0.35"/>
    <row r="863" ht="12" customHeight="1" x14ac:dyDescent="0.35"/>
    <row r="864" ht="12" customHeight="1" x14ac:dyDescent="0.35"/>
    <row r="865" ht="12" customHeight="1" x14ac:dyDescent="0.35"/>
    <row r="866" ht="12" customHeight="1" x14ac:dyDescent="0.35"/>
    <row r="867" ht="12" customHeight="1" x14ac:dyDescent="0.35"/>
    <row r="868" ht="12" customHeight="1" x14ac:dyDescent="0.35"/>
    <row r="869" ht="12" customHeight="1" x14ac:dyDescent="0.35"/>
    <row r="870" ht="12" customHeight="1" x14ac:dyDescent="0.35"/>
    <row r="871" ht="12" customHeight="1" x14ac:dyDescent="0.35"/>
    <row r="872" ht="12" customHeight="1" x14ac:dyDescent="0.35"/>
    <row r="873" ht="12" customHeight="1" x14ac:dyDescent="0.35"/>
    <row r="874" ht="12" customHeight="1" x14ac:dyDescent="0.35"/>
    <row r="875" ht="12" customHeight="1" x14ac:dyDescent="0.35"/>
    <row r="876" ht="12" customHeight="1" x14ac:dyDescent="0.35"/>
    <row r="877" ht="12" customHeight="1" x14ac:dyDescent="0.35"/>
    <row r="878" ht="12" customHeight="1" x14ac:dyDescent="0.35"/>
    <row r="879" ht="12" customHeight="1" x14ac:dyDescent="0.35"/>
    <row r="880" ht="12" customHeight="1" x14ac:dyDescent="0.35"/>
    <row r="881" ht="12" customHeight="1" x14ac:dyDescent="0.35"/>
    <row r="882" ht="12" customHeight="1" x14ac:dyDescent="0.35"/>
    <row r="883" ht="12" customHeight="1" x14ac:dyDescent="0.35"/>
    <row r="884" ht="12" customHeight="1" x14ac:dyDescent="0.35"/>
    <row r="885" ht="12" customHeight="1" x14ac:dyDescent="0.35"/>
    <row r="886" ht="12" customHeight="1" x14ac:dyDescent="0.35"/>
    <row r="887" ht="12" customHeight="1" x14ac:dyDescent="0.35"/>
    <row r="888" ht="12" customHeight="1" x14ac:dyDescent="0.35"/>
    <row r="889" ht="12" customHeight="1" x14ac:dyDescent="0.35"/>
    <row r="890" ht="12" customHeight="1" x14ac:dyDescent="0.35"/>
    <row r="891" ht="12" customHeight="1" x14ac:dyDescent="0.35"/>
    <row r="892" ht="12" customHeight="1" x14ac:dyDescent="0.35"/>
    <row r="893" ht="12" customHeight="1" x14ac:dyDescent="0.35"/>
    <row r="894" ht="12" customHeight="1" x14ac:dyDescent="0.35"/>
    <row r="895" ht="12" customHeight="1" x14ac:dyDescent="0.35"/>
    <row r="896" ht="12" customHeight="1" x14ac:dyDescent="0.35"/>
    <row r="897" ht="12" customHeight="1" x14ac:dyDescent="0.35"/>
    <row r="898" ht="12" customHeight="1" x14ac:dyDescent="0.35"/>
    <row r="899" ht="12" customHeight="1" x14ac:dyDescent="0.35"/>
    <row r="900" ht="12" customHeight="1" x14ac:dyDescent="0.35"/>
    <row r="901" ht="12" customHeight="1" x14ac:dyDescent="0.35"/>
    <row r="902" ht="12" customHeight="1" x14ac:dyDescent="0.35"/>
    <row r="903" ht="12" customHeight="1" x14ac:dyDescent="0.35"/>
    <row r="904" ht="12" customHeight="1" x14ac:dyDescent="0.35"/>
    <row r="905" ht="12" customHeight="1" x14ac:dyDescent="0.35"/>
    <row r="906" ht="12" customHeight="1" x14ac:dyDescent="0.35"/>
    <row r="907" ht="12" customHeight="1" x14ac:dyDescent="0.35"/>
    <row r="908" ht="12" customHeight="1" x14ac:dyDescent="0.35"/>
    <row r="909" ht="12" customHeight="1" x14ac:dyDescent="0.35"/>
    <row r="910" ht="12" customHeight="1" x14ac:dyDescent="0.35"/>
    <row r="911" ht="12" customHeight="1" x14ac:dyDescent="0.35"/>
    <row r="912" ht="12" customHeight="1" x14ac:dyDescent="0.35"/>
    <row r="913" ht="12" customHeight="1" x14ac:dyDescent="0.35"/>
    <row r="914" ht="12" customHeight="1" x14ac:dyDescent="0.35"/>
    <row r="915" ht="12" customHeight="1" x14ac:dyDescent="0.35"/>
    <row r="916" ht="12" customHeight="1" x14ac:dyDescent="0.35"/>
    <row r="917" ht="12" customHeight="1" x14ac:dyDescent="0.35"/>
    <row r="918" ht="12" customHeight="1" x14ac:dyDescent="0.35"/>
    <row r="919" ht="12" customHeight="1" x14ac:dyDescent="0.35"/>
    <row r="920" ht="12" customHeight="1" x14ac:dyDescent="0.35"/>
    <row r="921" ht="12" customHeight="1" x14ac:dyDescent="0.35"/>
    <row r="922" ht="12" customHeight="1" x14ac:dyDescent="0.35"/>
    <row r="923" ht="12" customHeight="1" x14ac:dyDescent="0.35"/>
    <row r="924" ht="12" customHeight="1" x14ac:dyDescent="0.35"/>
    <row r="925" ht="12" customHeight="1" x14ac:dyDescent="0.35"/>
    <row r="926" ht="12" customHeight="1" x14ac:dyDescent="0.35"/>
    <row r="927" ht="12" customHeight="1" x14ac:dyDescent="0.35"/>
    <row r="928" ht="12" customHeight="1" x14ac:dyDescent="0.35"/>
    <row r="929" ht="12" customHeight="1" x14ac:dyDescent="0.35"/>
    <row r="930" ht="12" customHeight="1" x14ac:dyDescent="0.35"/>
    <row r="931" ht="12" customHeight="1" x14ac:dyDescent="0.35"/>
    <row r="932" ht="12" customHeight="1" x14ac:dyDescent="0.35"/>
    <row r="933" ht="12" customHeight="1" x14ac:dyDescent="0.35"/>
    <row r="934" ht="12" customHeight="1" x14ac:dyDescent="0.35"/>
    <row r="935" ht="12" customHeight="1" x14ac:dyDescent="0.35"/>
    <row r="936" ht="12" customHeight="1" x14ac:dyDescent="0.35"/>
    <row r="937" ht="12" customHeight="1" x14ac:dyDescent="0.35"/>
    <row r="938" ht="12" customHeight="1" x14ac:dyDescent="0.35"/>
    <row r="939" ht="12" customHeight="1" x14ac:dyDescent="0.35"/>
    <row r="940" ht="12" customHeight="1" x14ac:dyDescent="0.35"/>
    <row r="941" ht="12" customHeight="1" x14ac:dyDescent="0.35"/>
    <row r="942" ht="12" customHeight="1" x14ac:dyDescent="0.35"/>
    <row r="943" ht="12" customHeight="1" x14ac:dyDescent="0.35"/>
    <row r="944" ht="12" customHeight="1" x14ac:dyDescent="0.35"/>
    <row r="945" ht="12" customHeight="1" x14ac:dyDescent="0.35"/>
    <row r="946" ht="12" customHeight="1" x14ac:dyDescent="0.35"/>
    <row r="947" ht="12" customHeight="1" x14ac:dyDescent="0.35"/>
    <row r="948" ht="12" customHeight="1" x14ac:dyDescent="0.35"/>
    <row r="949" ht="12" customHeight="1" x14ac:dyDescent="0.35"/>
    <row r="950" ht="12" customHeight="1" x14ac:dyDescent="0.35"/>
    <row r="951" ht="12" customHeight="1" x14ac:dyDescent="0.35"/>
    <row r="952" ht="12" customHeight="1" x14ac:dyDescent="0.35"/>
    <row r="953" ht="12" customHeight="1" x14ac:dyDescent="0.35"/>
    <row r="954" ht="12" customHeight="1" x14ac:dyDescent="0.35"/>
    <row r="955" ht="12" customHeight="1" x14ac:dyDescent="0.35"/>
    <row r="956" ht="12" customHeight="1" x14ac:dyDescent="0.35"/>
    <row r="957" ht="12" customHeight="1" x14ac:dyDescent="0.35"/>
    <row r="958" ht="12" customHeight="1" x14ac:dyDescent="0.35"/>
    <row r="959" ht="12" customHeight="1" x14ac:dyDescent="0.35"/>
    <row r="960" ht="12" customHeight="1" x14ac:dyDescent="0.35"/>
    <row r="961" ht="12" customHeight="1" x14ac:dyDescent="0.35"/>
    <row r="962" ht="12" customHeight="1" x14ac:dyDescent="0.35"/>
    <row r="963" ht="12" customHeight="1" x14ac:dyDescent="0.35"/>
    <row r="964" ht="12" customHeight="1" x14ac:dyDescent="0.35"/>
    <row r="965" ht="12" customHeight="1" x14ac:dyDescent="0.35"/>
    <row r="966" ht="12" customHeight="1" x14ac:dyDescent="0.35"/>
    <row r="967" ht="12" customHeight="1" x14ac:dyDescent="0.35"/>
    <row r="968" ht="12" customHeight="1" x14ac:dyDescent="0.35"/>
    <row r="969" ht="12" customHeight="1" x14ac:dyDescent="0.35"/>
    <row r="970" ht="12" customHeight="1" x14ac:dyDescent="0.35"/>
    <row r="971" ht="12" customHeight="1" x14ac:dyDescent="0.35"/>
    <row r="972" ht="12" customHeight="1" x14ac:dyDescent="0.35"/>
    <row r="973" ht="12" customHeight="1" x14ac:dyDescent="0.35"/>
    <row r="974" ht="12" customHeight="1" x14ac:dyDescent="0.35"/>
    <row r="975" ht="12" customHeight="1" x14ac:dyDescent="0.35"/>
    <row r="976" ht="12" customHeight="1" x14ac:dyDescent="0.35"/>
    <row r="977" ht="12" customHeight="1" x14ac:dyDescent="0.35"/>
    <row r="978" ht="12" customHeight="1" x14ac:dyDescent="0.35"/>
    <row r="979" ht="12" customHeight="1" x14ac:dyDescent="0.35"/>
    <row r="980" ht="12" customHeight="1" x14ac:dyDescent="0.35"/>
    <row r="981" ht="12" customHeight="1" x14ac:dyDescent="0.35"/>
    <row r="982" ht="12" customHeight="1" x14ac:dyDescent="0.35"/>
    <row r="983" ht="12" customHeight="1" x14ac:dyDescent="0.35"/>
    <row r="984" ht="12" customHeight="1" x14ac:dyDescent="0.35"/>
    <row r="985" ht="12" customHeight="1" x14ac:dyDescent="0.35"/>
    <row r="986" ht="12" customHeight="1" x14ac:dyDescent="0.35"/>
    <row r="987" ht="12" customHeight="1" x14ac:dyDescent="0.35"/>
    <row r="988" ht="12" customHeight="1" x14ac:dyDescent="0.35"/>
    <row r="989" ht="12" customHeight="1" x14ac:dyDescent="0.35"/>
    <row r="990" ht="12" customHeight="1" x14ac:dyDescent="0.35"/>
    <row r="991" ht="12" customHeight="1" x14ac:dyDescent="0.35"/>
    <row r="992" ht="12" customHeight="1" x14ac:dyDescent="0.35"/>
    <row r="993" ht="12" customHeight="1" x14ac:dyDescent="0.35"/>
    <row r="994" ht="12" customHeight="1" x14ac:dyDescent="0.35"/>
    <row r="995" ht="12" customHeight="1" x14ac:dyDescent="0.35"/>
    <row r="996" ht="12" customHeight="1" x14ac:dyDescent="0.35"/>
    <row r="997" ht="12" customHeight="1" x14ac:dyDescent="0.35"/>
    <row r="998" ht="12" customHeight="1" x14ac:dyDescent="0.35"/>
    <row r="999" ht="12" customHeight="1" x14ac:dyDescent="0.35"/>
    <row r="1000" ht="12" customHeight="1" x14ac:dyDescent="0.35"/>
    <row r="1001" ht="12" customHeight="1" x14ac:dyDescent="0.35"/>
    <row r="1002" ht="12" customHeight="1" x14ac:dyDescent="0.35"/>
    <row r="1003" ht="12" customHeight="1" x14ac:dyDescent="0.35"/>
    <row r="1004" ht="12" customHeight="1" x14ac:dyDescent="0.35"/>
    <row r="1005" ht="12" customHeight="1" x14ac:dyDescent="0.35"/>
    <row r="1006" ht="12" customHeight="1" x14ac:dyDescent="0.35"/>
    <row r="1007" ht="12" customHeight="1" x14ac:dyDescent="0.35"/>
    <row r="1008" ht="12" customHeight="1" x14ac:dyDescent="0.35"/>
    <row r="1009" ht="12" customHeight="1" x14ac:dyDescent="0.35"/>
    <row r="1010" ht="12" customHeight="1" x14ac:dyDescent="0.35"/>
    <row r="1011" ht="12" customHeight="1" x14ac:dyDescent="0.35"/>
    <row r="1012" ht="12" customHeight="1" x14ac:dyDescent="0.35"/>
    <row r="1013" ht="12" customHeight="1" x14ac:dyDescent="0.35"/>
    <row r="1014" ht="12" customHeight="1" x14ac:dyDescent="0.35"/>
    <row r="1015" ht="12" customHeight="1" x14ac:dyDescent="0.35"/>
    <row r="1016" ht="12" customHeight="1" x14ac:dyDescent="0.35"/>
    <row r="1017" ht="12" customHeight="1" x14ac:dyDescent="0.35"/>
    <row r="1018" ht="12" customHeight="1" x14ac:dyDescent="0.35"/>
    <row r="1019" ht="12" customHeight="1" x14ac:dyDescent="0.35"/>
    <row r="1020" ht="12" customHeight="1" x14ac:dyDescent="0.35"/>
    <row r="1021" ht="12" customHeight="1" x14ac:dyDescent="0.35"/>
    <row r="1022" ht="12" customHeight="1" x14ac:dyDescent="0.35"/>
    <row r="1023" ht="12" customHeight="1" x14ac:dyDescent="0.35"/>
    <row r="1024" ht="12" customHeight="1" x14ac:dyDescent="0.35"/>
    <row r="1025" ht="12" customHeight="1" x14ac:dyDescent="0.35"/>
    <row r="1026" ht="12" customHeight="1" x14ac:dyDescent="0.35"/>
    <row r="1027" ht="12" customHeight="1" x14ac:dyDescent="0.35"/>
    <row r="1028" ht="12" customHeight="1" x14ac:dyDescent="0.35"/>
    <row r="1029" ht="12" customHeight="1" x14ac:dyDescent="0.35"/>
    <row r="1030" ht="12" customHeight="1" x14ac:dyDescent="0.35"/>
    <row r="1031" ht="12" customHeight="1" x14ac:dyDescent="0.35"/>
    <row r="1032" ht="12" customHeight="1" x14ac:dyDescent="0.35"/>
    <row r="1033" ht="12" customHeight="1" x14ac:dyDescent="0.35"/>
    <row r="1034" ht="12" customHeight="1" x14ac:dyDescent="0.35"/>
    <row r="1035" ht="12" customHeight="1" x14ac:dyDescent="0.35"/>
    <row r="1036" ht="12" customHeight="1" x14ac:dyDescent="0.35"/>
    <row r="1037" ht="12" customHeight="1" x14ac:dyDescent="0.35"/>
    <row r="1038" ht="12" customHeight="1" x14ac:dyDescent="0.35"/>
    <row r="1039" ht="12" customHeight="1" x14ac:dyDescent="0.35"/>
    <row r="1040" ht="12" customHeight="1" x14ac:dyDescent="0.35"/>
    <row r="1041" ht="12" customHeight="1" x14ac:dyDescent="0.35"/>
    <row r="1042" ht="12" customHeight="1" x14ac:dyDescent="0.35"/>
    <row r="1043" ht="12" customHeight="1" x14ac:dyDescent="0.35"/>
    <row r="1044" ht="12" customHeight="1" x14ac:dyDescent="0.35"/>
    <row r="1045" ht="12" customHeight="1" x14ac:dyDescent="0.35"/>
    <row r="1046" ht="12" customHeight="1" x14ac:dyDescent="0.35"/>
    <row r="1047" ht="12" customHeight="1" x14ac:dyDescent="0.35"/>
    <row r="1048" ht="12" customHeight="1" x14ac:dyDescent="0.35"/>
    <row r="1049" ht="12" customHeight="1" x14ac:dyDescent="0.35"/>
    <row r="1050" ht="12" customHeight="1" x14ac:dyDescent="0.35"/>
    <row r="1051" ht="12" customHeight="1" x14ac:dyDescent="0.35"/>
    <row r="1052" ht="12" customHeight="1" x14ac:dyDescent="0.35"/>
    <row r="1053" ht="12" customHeight="1" x14ac:dyDescent="0.35"/>
    <row r="1054" ht="12" customHeight="1" x14ac:dyDescent="0.35"/>
    <row r="1055" ht="12" customHeight="1" x14ac:dyDescent="0.35"/>
    <row r="1056" ht="12" customHeight="1" x14ac:dyDescent="0.35"/>
    <row r="1057" ht="12" customHeight="1" x14ac:dyDescent="0.35"/>
    <row r="1058" ht="12" customHeight="1" x14ac:dyDescent="0.35"/>
    <row r="1059" ht="12" customHeight="1" x14ac:dyDescent="0.35"/>
    <row r="1060" ht="12" customHeight="1" x14ac:dyDescent="0.35"/>
    <row r="1061" ht="12" customHeight="1" x14ac:dyDescent="0.35"/>
    <row r="1062" ht="12" customHeight="1" x14ac:dyDescent="0.35"/>
    <row r="1063" ht="12" customHeight="1" x14ac:dyDescent="0.35"/>
    <row r="1064" ht="12" customHeight="1" x14ac:dyDescent="0.35"/>
    <row r="1065" ht="12" customHeight="1" x14ac:dyDescent="0.35"/>
    <row r="1066" ht="12" customHeight="1" x14ac:dyDescent="0.35"/>
    <row r="1067" ht="12" customHeight="1" x14ac:dyDescent="0.35"/>
    <row r="1068" ht="12" customHeight="1" x14ac:dyDescent="0.35"/>
    <row r="1069" ht="12" customHeight="1" x14ac:dyDescent="0.35"/>
    <row r="1070" ht="12" customHeight="1" x14ac:dyDescent="0.35"/>
    <row r="1071" ht="12" customHeight="1" x14ac:dyDescent="0.35"/>
    <row r="1072" ht="12" customHeight="1" x14ac:dyDescent="0.35"/>
    <row r="1073" ht="12" customHeight="1" x14ac:dyDescent="0.35"/>
    <row r="1074" ht="12" customHeight="1" x14ac:dyDescent="0.35"/>
    <row r="1075" ht="12" customHeight="1" x14ac:dyDescent="0.35"/>
    <row r="1076" ht="12" customHeight="1" x14ac:dyDescent="0.35"/>
    <row r="1077" ht="12" customHeight="1" x14ac:dyDescent="0.35"/>
    <row r="1078" ht="12" customHeight="1" x14ac:dyDescent="0.35"/>
    <row r="1079" ht="12" customHeight="1" x14ac:dyDescent="0.35"/>
    <row r="1080" ht="12" customHeight="1" x14ac:dyDescent="0.35"/>
    <row r="1081" ht="12" customHeight="1" x14ac:dyDescent="0.35"/>
    <row r="1082" ht="12" customHeight="1" x14ac:dyDescent="0.35"/>
    <row r="1083" ht="12" customHeight="1" x14ac:dyDescent="0.35"/>
    <row r="1084" ht="12" customHeight="1" x14ac:dyDescent="0.35"/>
    <row r="1085" ht="12" customHeight="1" x14ac:dyDescent="0.35"/>
    <row r="1086" ht="12" customHeight="1" x14ac:dyDescent="0.35"/>
    <row r="1087" ht="12" customHeight="1" x14ac:dyDescent="0.35"/>
    <row r="1088" ht="12" customHeight="1" x14ac:dyDescent="0.35"/>
    <row r="1089" ht="12" customHeight="1" x14ac:dyDescent="0.35"/>
    <row r="1090" ht="12" customHeight="1" x14ac:dyDescent="0.35"/>
    <row r="1091" ht="12" customHeight="1" x14ac:dyDescent="0.35"/>
    <row r="1092" ht="12" customHeight="1" x14ac:dyDescent="0.35"/>
    <row r="1093" ht="12" customHeight="1" x14ac:dyDescent="0.35"/>
    <row r="1094" ht="12" customHeight="1" x14ac:dyDescent="0.35"/>
    <row r="1095" ht="12" customHeight="1" x14ac:dyDescent="0.35"/>
    <row r="1096" ht="12" customHeight="1" x14ac:dyDescent="0.35"/>
    <row r="1097" ht="12" customHeight="1" x14ac:dyDescent="0.35"/>
    <row r="1098" ht="12" customHeight="1" x14ac:dyDescent="0.35"/>
    <row r="1099" ht="12" customHeight="1" x14ac:dyDescent="0.35"/>
    <row r="1100" ht="12" customHeight="1" x14ac:dyDescent="0.35"/>
    <row r="1101" ht="12" customHeight="1" x14ac:dyDescent="0.35"/>
    <row r="1102" ht="12" customHeight="1" x14ac:dyDescent="0.35"/>
    <row r="1103" ht="12" customHeight="1" x14ac:dyDescent="0.35"/>
    <row r="1104" ht="12" customHeight="1" x14ac:dyDescent="0.35"/>
    <row r="1105" ht="12" customHeight="1" x14ac:dyDescent="0.35"/>
    <row r="1106" ht="12" customHeight="1" x14ac:dyDescent="0.35"/>
    <row r="1107" ht="12" customHeight="1" x14ac:dyDescent="0.35"/>
    <row r="1108" ht="12" customHeight="1" x14ac:dyDescent="0.35"/>
    <row r="1109" ht="12" customHeight="1" x14ac:dyDescent="0.35"/>
    <row r="1110" ht="12" customHeight="1" x14ac:dyDescent="0.35"/>
    <row r="1111" ht="12" customHeight="1" x14ac:dyDescent="0.35"/>
    <row r="1112" ht="12" customHeight="1" x14ac:dyDescent="0.35"/>
    <row r="1113" ht="12" customHeight="1" x14ac:dyDescent="0.35"/>
    <row r="1114" ht="12" customHeight="1" x14ac:dyDescent="0.35"/>
    <row r="1115" ht="12" customHeight="1" x14ac:dyDescent="0.35"/>
    <row r="1116" ht="12" customHeight="1" x14ac:dyDescent="0.35"/>
    <row r="1117" ht="12" customHeight="1" x14ac:dyDescent="0.35"/>
    <row r="1118" ht="12" customHeight="1" x14ac:dyDescent="0.35"/>
    <row r="1119" ht="12" customHeight="1" x14ac:dyDescent="0.35"/>
    <row r="1120" ht="12" customHeight="1" x14ac:dyDescent="0.35"/>
    <row r="1121" ht="12" customHeight="1" x14ac:dyDescent="0.35"/>
    <row r="1122" ht="12" customHeight="1" x14ac:dyDescent="0.35"/>
    <row r="1123" ht="12" customHeight="1" x14ac:dyDescent="0.35"/>
    <row r="1124" ht="12" customHeight="1" x14ac:dyDescent="0.35"/>
    <row r="1125" ht="12" customHeight="1" x14ac:dyDescent="0.35"/>
    <row r="1126" ht="12" customHeight="1" x14ac:dyDescent="0.35"/>
    <row r="1127" ht="12" customHeight="1" x14ac:dyDescent="0.35"/>
    <row r="1128" ht="12" customHeight="1" x14ac:dyDescent="0.35"/>
    <row r="1129" ht="12" customHeight="1" x14ac:dyDescent="0.35"/>
    <row r="1130" ht="12" customHeight="1" x14ac:dyDescent="0.35"/>
    <row r="1131" ht="12" customHeight="1" x14ac:dyDescent="0.35"/>
    <row r="1132" ht="12" customHeight="1" x14ac:dyDescent="0.35"/>
    <row r="1133" ht="12" customHeight="1" x14ac:dyDescent="0.35"/>
    <row r="1134" ht="12" customHeight="1" x14ac:dyDescent="0.35"/>
    <row r="1135" ht="12" customHeight="1" x14ac:dyDescent="0.35"/>
    <row r="1136" ht="12" customHeight="1" x14ac:dyDescent="0.35"/>
    <row r="1137" ht="12" customHeight="1" x14ac:dyDescent="0.35"/>
    <row r="1138" ht="12" customHeight="1" x14ac:dyDescent="0.35"/>
    <row r="1139" ht="12" customHeight="1" x14ac:dyDescent="0.35"/>
    <row r="1140" ht="12" customHeight="1" x14ac:dyDescent="0.35"/>
    <row r="1141" ht="12" customHeight="1" x14ac:dyDescent="0.35"/>
    <row r="1142" ht="12" customHeight="1" x14ac:dyDescent="0.35"/>
    <row r="1143" ht="12" customHeight="1" x14ac:dyDescent="0.35"/>
    <row r="1144" ht="12" customHeight="1" x14ac:dyDescent="0.35"/>
    <row r="1145" ht="12" customHeight="1" x14ac:dyDescent="0.35"/>
    <row r="1146" ht="12" customHeight="1" x14ac:dyDescent="0.35"/>
    <row r="1147" ht="12" customHeight="1" x14ac:dyDescent="0.35"/>
    <row r="1148" ht="12" customHeight="1" x14ac:dyDescent="0.35"/>
    <row r="1149" ht="12" customHeight="1" x14ac:dyDescent="0.35"/>
    <row r="1150" ht="12" customHeight="1" x14ac:dyDescent="0.35"/>
    <row r="1151" ht="12" customHeight="1" x14ac:dyDescent="0.35"/>
    <row r="1152" ht="12" customHeight="1" x14ac:dyDescent="0.35"/>
    <row r="1153" ht="12" customHeight="1" x14ac:dyDescent="0.35"/>
    <row r="1154" ht="12" customHeight="1" x14ac:dyDescent="0.35"/>
    <row r="1155" ht="12" customHeight="1" x14ac:dyDescent="0.35"/>
    <row r="1156" ht="12" customHeight="1" x14ac:dyDescent="0.35"/>
    <row r="1157" ht="12" customHeight="1" x14ac:dyDescent="0.35"/>
    <row r="1158" ht="12" customHeight="1" x14ac:dyDescent="0.35"/>
    <row r="1159" ht="12" customHeight="1" x14ac:dyDescent="0.35"/>
    <row r="1160" ht="12" customHeight="1" x14ac:dyDescent="0.35"/>
    <row r="1161" ht="12" customHeight="1" x14ac:dyDescent="0.35"/>
    <row r="1162" ht="12" customHeight="1" x14ac:dyDescent="0.35"/>
    <row r="1163" ht="12" customHeight="1" x14ac:dyDescent="0.35"/>
    <row r="1164" ht="12" customHeight="1" x14ac:dyDescent="0.35"/>
    <row r="1165" ht="12" customHeight="1" x14ac:dyDescent="0.35"/>
    <row r="1166" ht="12" customHeight="1" x14ac:dyDescent="0.35"/>
    <row r="1167" ht="12" customHeight="1" x14ac:dyDescent="0.35"/>
    <row r="1168" ht="12" customHeight="1" x14ac:dyDescent="0.35"/>
    <row r="1169" ht="12" customHeight="1" x14ac:dyDescent="0.35"/>
    <row r="1170" ht="12" customHeight="1" x14ac:dyDescent="0.35"/>
    <row r="1171" ht="12" customHeight="1" x14ac:dyDescent="0.35"/>
    <row r="1172" ht="12" customHeight="1" x14ac:dyDescent="0.35"/>
    <row r="1173" ht="12" customHeight="1" x14ac:dyDescent="0.35"/>
    <row r="1174" ht="12" customHeight="1" x14ac:dyDescent="0.35"/>
    <row r="1175" ht="12" customHeight="1" x14ac:dyDescent="0.35"/>
    <row r="1176" ht="12" customHeight="1" x14ac:dyDescent="0.35"/>
    <row r="1177" ht="12" customHeight="1" x14ac:dyDescent="0.35"/>
    <row r="1178" ht="12" customHeight="1" x14ac:dyDescent="0.35"/>
    <row r="1179" ht="12" customHeight="1" x14ac:dyDescent="0.35"/>
    <row r="1180" ht="12" customHeight="1" x14ac:dyDescent="0.35"/>
    <row r="1181" ht="12" customHeight="1" x14ac:dyDescent="0.35"/>
    <row r="1182" ht="12" customHeight="1" x14ac:dyDescent="0.35"/>
    <row r="1183" ht="12" customHeight="1" x14ac:dyDescent="0.35"/>
    <row r="1184" ht="12" customHeight="1" x14ac:dyDescent="0.35"/>
    <row r="1185" ht="12" customHeight="1" x14ac:dyDescent="0.35"/>
    <row r="1186" ht="12" customHeight="1" x14ac:dyDescent="0.35"/>
    <row r="1187" ht="12" customHeight="1" x14ac:dyDescent="0.35"/>
    <row r="1188" ht="12" customHeight="1" x14ac:dyDescent="0.35"/>
    <row r="1189" ht="12" customHeight="1" x14ac:dyDescent="0.35"/>
    <row r="1190" ht="12" customHeight="1" x14ac:dyDescent="0.35"/>
    <row r="1191" ht="12" customHeight="1" x14ac:dyDescent="0.35"/>
    <row r="1192" ht="12" customHeight="1" x14ac:dyDescent="0.35"/>
    <row r="1193" ht="12" customHeight="1" x14ac:dyDescent="0.35"/>
    <row r="1194" ht="12" customHeight="1" x14ac:dyDescent="0.35"/>
    <row r="1195" ht="12" customHeight="1" x14ac:dyDescent="0.35"/>
    <row r="1196" ht="12" customHeight="1" x14ac:dyDescent="0.35"/>
    <row r="1197" ht="12" customHeight="1" x14ac:dyDescent="0.35"/>
    <row r="1198" ht="12" customHeight="1" x14ac:dyDescent="0.35"/>
    <row r="1199" ht="12" customHeight="1" x14ac:dyDescent="0.35"/>
    <row r="1200" ht="12" customHeight="1" x14ac:dyDescent="0.35"/>
    <row r="1201" ht="12" customHeight="1" x14ac:dyDescent="0.35"/>
    <row r="1202" ht="12" customHeight="1" x14ac:dyDescent="0.35"/>
    <row r="1203" ht="12" customHeight="1" x14ac:dyDescent="0.35"/>
    <row r="1204" ht="12" customHeight="1" x14ac:dyDescent="0.35"/>
    <row r="1205" ht="12" customHeight="1" x14ac:dyDescent="0.35"/>
    <row r="1206" ht="12" customHeight="1" x14ac:dyDescent="0.35"/>
    <row r="1207" ht="12" customHeight="1" x14ac:dyDescent="0.35"/>
    <row r="1208" ht="12" customHeight="1" x14ac:dyDescent="0.35"/>
    <row r="1209" ht="12" customHeight="1" x14ac:dyDescent="0.35"/>
    <row r="1210" ht="12" customHeight="1" x14ac:dyDescent="0.35"/>
    <row r="1211" ht="12" customHeight="1" x14ac:dyDescent="0.35"/>
    <row r="1212" ht="12" customHeight="1" x14ac:dyDescent="0.35"/>
    <row r="1213" ht="12" customHeight="1" x14ac:dyDescent="0.35"/>
    <row r="1214" ht="12" customHeight="1" x14ac:dyDescent="0.35"/>
    <row r="1215" ht="12" customHeight="1" x14ac:dyDescent="0.35"/>
    <row r="1216" ht="12" customHeight="1" x14ac:dyDescent="0.35"/>
    <row r="1217" ht="12" customHeight="1" x14ac:dyDescent="0.35"/>
    <row r="1218" ht="12" customHeight="1" x14ac:dyDescent="0.35"/>
    <row r="1219" ht="12" customHeight="1" x14ac:dyDescent="0.35"/>
    <row r="1220" ht="12" customHeight="1" x14ac:dyDescent="0.35"/>
    <row r="1221" ht="12" customHeight="1" x14ac:dyDescent="0.35"/>
    <row r="1222" ht="12" customHeight="1" x14ac:dyDescent="0.35"/>
    <row r="1223" ht="12" customHeight="1" x14ac:dyDescent="0.35"/>
    <row r="1224" ht="12" customHeight="1" x14ac:dyDescent="0.35"/>
    <row r="1225" ht="12" customHeight="1" x14ac:dyDescent="0.35"/>
    <row r="1226" ht="12" customHeight="1" x14ac:dyDescent="0.35"/>
    <row r="1227" ht="12" customHeight="1" x14ac:dyDescent="0.35"/>
    <row r="1228" ht="12" customHeight="1" x14ac:dyDescent="0.35"/>
    <row r="1229" ht="12" customHeight="1" x14ac:dyDescent="0.35"/>
    <row r="1230" ht="12" customHeight="1" x14ac:dyDescent="0.35"/>
    <row r="1231" ht="12" customHeight="1" x14ac:dyDescent="0.35"/>
    <row r="1232" ht="12" customHeight="1" x14ac:dyDescent="0.35"/>
    <row r="1233" ht="12" customHeight="1" x14ac:dyDescent="0.35"/>
    <row r="1234" ht="12" customHeight="1" x14ac:dyDescent="0.35"/>
    <row r="1235" ht="12" customHeight="1" x14ac:dyDescent="0.35"/>
    <row r="1236" ht="12" customHeight="1" x14ac:dyDescent="0.35"/>
    <row r="1237" ht="12" customHeight="1" x14ac:dyDescent="0.35"/>
    <row r="1238" ht="12" customHeight="1" x14ac:dyDescent="0.35"/>
    <row r="1239" ht="12" customHeight="1" x14ac:dyDescent="0.35"/>
    <row r="1240" ht="12" customHeight="1" x14ac:dyDescent="0.35"/>
    <row r="1241" ht="12" customHeight="1" x14ac:dyDescent="0.35"/>
    <row r="1242" ht="12" customHeight="1" x14ac:dyDescent="0.35"/>
    <row r="1243" ht="12" customHeight="1" x14ac:dyDescent="0.35"/>
    <row r="1244" ht="12" customHeight="1" x14ac:dyDescent="0.35"/>
    <row r="1245" ht="12" customHeight="1" x14ac:dyDescent="0.35"/>
    <row r="1246" ht="12" customHeight="1" x14ac:dyDescent="0.35"/>
    <row r="1247" ht="12" customHeight="1" x14ac:dyDescent="0.35"/>
    <row r="1248" ht="12" customHeight="1" x14ac:dyDescent="0.35"/>
    <row r="1249" ht="12" customHeight="1" x14ac:dyDescent="0.35"/>
    <row r="1250" ht="12" customHeight="1" x14ac:dyDescent="0.35"/>
    <row r="1251" ht="12" customHeight="1" x14ac:dyDescent="0.35"/>
    <row r="1252" ht="12" customHeight="1" x14ac:dyDescent="0.35"/>
    <row r="1253" ht="12" customHeight="1" x14ac:dyDescent="0.35"/>
    <row r="1254" ht="12" customHeight="1" x14ac:dyDescent="0.35"/>
    <row r="1255" ht="12" customHeight="1" x14ac:dyDescent="0.35"/>
    <row r="1256" ht="12" customHeight="1" x14ac:dyDescent="0.35"/>
    <row r="1257" ht="12" customHeight="1" x14ac:dyDescent="0.35"/>
    <row r="1258" ht="12" customHeight="1" x14ac:dyDescent="0.35"/>
    <row r="1259" ht="12" customHeight="1" x14ac:dyDescent="0.35"/>
    <row r="1260" ht="12" customHeight="1" x14ac:dyDescent="0.35"/>
    <row r="1261" ht="12" customHeight="1" x14ac:dyDescent="0.35"/>
    <row r="1262" ht="12" customHeight="1" x14ac:dyDescent="0.35"/>
    <row r="1263" ht="12" customHeight="1" x14ac:dyDescent="0.35"/>
    <row r="1264" ht="12" customHeight="1" x14ac:dyDescent="0.35"/>
    <row r="1265" ht="12" customHeight="1" x14ac:dyDescent="0.35"/>
    <row r="1266" ht="12" customHeight="1" x14ac:dyDescent="0.35"/>
    <row r="1267" ht="12" customHeight="1" x14ac:dyDescent="0.35"/>
    <row r="1268" ht="12" customHeight="1" x14ac:dyDescent="0.35"/>
    <row r="1269" ht="12" customHeight="1" x14ac:dyDescent="0.35"/>
    <row r="1270" ht="12" customHeight="1" x14ac:dyDescent="0.35"/>
    <row r="1271" ht="12" customHeight="1" x14ac:dyDescent="0.35"/>
    <row r="1272" ht="12" customHeight="1" x14ac:dyDescent="0.35"/>
    <row r="1273" ht="12" customHeight="1" x14ac:dyDescent="0.35"/>
    <row r="1274" ht="12" customHeight="1" x14ac:dyDescent="0.35"/>
    <row r="1275" ht="12" customHeight="1" x14ac:dyDescent="0.35"/>
    <row r="1276" ht="12" customHeight="1" x14ac:dyDescent="0.35"/>
    <row r="1277" ht="12" customHeight="1" x14ac:dyDescent="0.35"/>
    <row r="1278" ht="12" customHeight="1" x14ac:dyDescent="0.35"/>
    <row r="1279" ht="12" customHeight="1" x14ac:dyDescent="0.35"/>
    <row r="1280" ht="12" customHeight="1" x14ac:dyDescent="0.35"/>
    <row r="1281" ht="12" customHeight="1" x14ac:dyDescent="0.35"/>
    <row r="1282" ht="12" customHeight="1" x14ac:dyDescent="0.35"/>
    <row r="1283" ht="12" customHeight="1" x14ac:dyDescent="0.35"/>
    <row r="1284" ht="12" customHeight="1" x14ac:dyDescent="0.35"/>
    <row r="1285" ht="12" customHeight="1" x14ac:dyDescent="0.35"/>
    <row r="1286" ht="12" customHeight="1" x14ac:dyDescent="0.35"/>
    <row r="1287" ht="12" customHeight="1" x14ac:dyDescent="0.35"/>
    <row r="1288" ht="12" customHeight="1" x14ac:dyDescent="0.35"/>
    <row r="1289" ht="12" customHeight="1" x14ac:dyDescent="0.35"/>
    <row r="1290" ht="12" customHeight="1" x14ac:dyDescent="0.35"/>
    <row r="1291" ht="12" customHeight="1" x14ac:dyDescent="0.35"/>
    <row r="1292" ht="12" customHeight="1" x14ac:dyDescent="0.35"/>
    <row r="1293" ht="12" customHeight="1" x14ac:dyDescent="0.35"/>
    <row r="1294" ht="12" customHeight="1" x14ac:dyDescent="0.35"/>
    <row r="1295" ht="12" customHeight="1" x14ac:dyDescent="0.35"/>
    <row r="1296" ht="12" customHeight="1" x14ac:dyDescent="0.35"/>
    <row r="1297" ht="12" customHeight="1" x14ac:dyDescent="0.35"/>
    <row r="1298" ht="12" customHeight="1" x14ac:dyDescent="0.35"/>
    <row r="1299" ht="12" customHeight="1" x14ac:dyDescent="0.35"/>
    <row r="1300" ht="12" customHeight="1" x14ac:dyDescent="0.35"/>
    <row r="1301" ht="12" customHeight="1" x14ac:dyDescent="0.35"/>
    <row r="1302" ht="12" customHeight="1" x14ac:dyDescent="0.35"/>
    <row r="1303" ht="12" customHeight="1" x14ac:dyDescent="0.35"/>
    <row r="1304" ht="12" customHeight="1" x14ac:dyDescent="0.35"/>
    <row r="1305" ht="12" customHeight="1" x14ac:dyDescent="0.35"/>
    <row r="1306" ht="12" customHeight="1" x14ac:dyDescent="0.35"/>
    <row r="1307" ht="12" customHeight="1" x14ac:dyDescent="0.35"/>
    <row r="1308" ht="12" customHeight="1" x14ac:dyDescent="0.35"/>
    <row r="1309" ht="12" customHeight="1" x14ac:dyDescent="0.35"/>
    <row r="1310" ht="12" customHeight="1" x14ac:dyDescent="0.35"/>
    <row r="1311" ht="12" customHeight="1" x14ac:dyDescent="0.35"/>
    <row r="1312" ht="12" customHeight="1" x14ac:dyDescent="0.35"/>
    <row r="1313" ht="12" customHeight="1" x14ac:dyDescent="0.35"/>
    <row r="1314" ht="12" customHeight="1" x14ac:dyDescent="0.35"/>
    <row r="1315" ht="12" customHeight="1" x14ac:dyDescent="0.35"/>
    <row r="1316" ht="12" customHeight="1" x14ac:dyDescent="0.35"/>
    <row r="1317" ht="12" customHeight="1" x14ac:dyDescent="0.35"/>
    <row r="1318" ht="12" customHeight="1" x14ac:dyDescent="0.35"/>
    <row r="1319" ht="12" customHeight="1" x14ac:dyDescent="0.35"/>
    <row r="1320" ht="12" customHeight="1" x14ac:dyDescent="0.35"/>
    <row r="1321" ht="12" customHeight="1" x14ac:dyDescent="0.35"/>
    <row r="1322" ht="12" customHeight="1" x14ac:dyDescent="0.35"/>
    <row r="1323" ht="12" customHeight="1" x14ac:dyDescent="0.35"/>
    <row r="1324" ht="12" customHeight="1" x14ac:dyDescent="0.35"/>
    <row r="1325" ht="12" customHeight="1" x14ac:dyDescent="0.35"/>
    <row r="1326" ht="12" customHeight="1" x14ac:dyDescent="0.35"/>
    <row r="1327" ht="12" customHeight="1" x14ac:dyDescent="0.35"/>
    <row r="1328" ht="12" customHeight="1" x14ac:dyDescent="0.35"/>
    <row r="1329" ht="12" customHeight="1" x14ac:dyDescent="0.35"/>
    <row r="1330" ht="12" customHeight="1" x14ac:dyDescent="0.35"/>
    <row r="1331" ht="12" customHeight="1" x14ac:dyDescent="0.35"/>
    <row r="1332" ht="12" customHeight="1" x14ac:dyDescent="0.35"/>
    <row r="1333" ht="12" customHeight="1" x14ac:dyDescent="0.35"/>
    <row r="1334" ht="12" customHeight="1" x14ac:dyDescent="0.35"/>
    <row r="1335" ht="12" customHeight="1" x14ac:dyDescent="0.35"/>
    <row r="1336" ht="12" customHeight="1" x14ac:dyDescent="0.35"/>
    <row r="1337" ht="12" customHeight="1" x14ac:dyDescent="0.35"/>
    <row r="1338" ht="12" customHeight="1" x14ac:dyDescent="0.35"/>
    <row r="1339" ht="12" customHeight="1" x14ac:dyDescent="0.35"/>
    <row r="1340" ht="12" customHeight="1" x14ac:dyDescent="0.35"/>
    <row r="1341" ht="12" customHeight="1" x14ac:dyDescent="0.35"/>
    <row r="1342" ht="12" customHeight="1" x14ac:dyDescent="0.35"/>
    <row r="1343" ht="12" customHeight="1" x14ac:dyDescent="0.35"/>
    <row r="1344" ht="12" customHeight="1" x14ac:dyDescent="0.35"/>
    <row r="1345" ht="12" customHeight="1" x14ac:dyDescent="0.35"/>
    <row r="1346" ht="12" customHeight="1" x14ac:dyDescent="0.35"/>
    <row r="1347" ht="12" customHeight="1" x14ac:dyDescent="0.35"/>
    <row r="1348" ht="12" customHeight="1" x14ac:dyDescent="0.35"/>
    <row r="1349" ht="12" customHeight="1" x14ac:dyDescent="0.35"/>
    <row r="1350" ht="12" customHeight="1" x14ac:dyDescent="0.35"/>
    <row r="1351" ht="12" customHeight="1" x14ac:dyDescent="0.35"/>
    <row r="1352" ht="12" customHeight="1" x14ac:dyDescent="0.35"/>
    <row r="1353" ht="12" customHeight="1" x14ac:dyDescent="0.35"/>
    <row r="1354" ht="12" customHeight="1" x14ac:dyDescent="0.35"/>
    <row r="1355" ht="12" customHeight="1" x14ac:dyDescent="0.35"/>
    <row r="1356" ht="12" customHeight="1" x14ac:dyDescent="0.35"/>
    <row r="1357" ht="12" customHeight="1" x14ac:dyDescent="0.35"/>
    <row r="1358" ht="12" customHeight="1" x14ac:dyDescent="0.35"/>
    <row r="1359" ht="12" customHeight="1" x14ac:dyDescent="0.35"/>
    <row r="1360" ht="12" customHeight="1" x14ac:dyDescent="0.35"/>
    <row r="1361" ht="12" customHeight="1" x14ac:dyDescent="0.35"/>
    <row r="1362" ht="12" customHeight="1" x14ac:dyDescent="0.35"/>
    <row r="1363" ht="12" customHeight="1" x14ac:dyDescent="0.35"/>
    <row r="1364" ht="12" customHeight="1" x14ac:dyDescent="0.35"/>
    <row r="1365" ht="12" customHeight="1" x14ac:dyDescent="0.35"/>
    <row r="1366" ht="12" customHeight="1" x14ac:dyDescent="0.35"/>
    <row r="1367" ht="12" customHeight="1" x14ac:dyDescent="0.35"/>
    <row r="1368" ht="12" customHeight="1" x14ac:dyDescent="0.35"/>
    <row r="1369" ht="12" customHeight="1" x14ac:dyDescent="0.35"/>
    <row r="1370" ht="12" customHeight="1" x14ac:dyDescent="0.35"/>
    <row r="1371" ht="12" customHeight="1" x14ac:dyDescent="0.35"/>
    <row r="1372" ht="12" customHeight="1" x14ac:dyDescent="0.35"/>
    <row r="1373" ht="12" customHeight="1" x14ac:dyDescent="0.35"/>
    <row r="1374" ht="12" customHeight="1" x14ac:dyDescent="0.35"/>
    <row r="1375" ht="12" customHeight="1" x14ac:dyDescent="0.35"/>
    <row r="1376" ht="12" customHeight="1" x14ac:dyDescent="0.35"/>
    <row r="1377" ht="12" customHeight="1" x14ac:dyDescent="0.35"/>
    <row r="1378" ht="12" customHeight="1" x14ac:dyDescent="0.35"/>
    <row r="1379" ht="12" customHeight="1" x14ac:dyDescent="0.35"/>
    <row r="1380" ht="12" customHeight="1" x14ac:dyDescent="0.35"/>
    <row r="1381" ht="12" customHeight="1" x14ac:dyDescent="0.35"/>
    <row r="1382" ht="12" customHeight="1" x14ac:dyDescent="0.35"/>
    <row r="1383" ht="12" customHeight="1" x14ac:dyDescent="0.35"/>
    <row r="1384" ht="12" customHeight="1" x14ac:dyDescent="0.35"/>
    <row r="1385" ht="12" customHeight="1" x14ac:dyDescent="0.35"/>
    <row r="1386" ht="12" customHeight="1" x14ac:dyDescent="0.35"/>
    <row r="1387" ht="12" customHeight="1" x14ac:dyDescent="0.35"/>
    <row r="1388" ht="12" customHeight="1" x14ac:dyDescent="0.35"/>
    <row r="1389" ht="12" customHeight="1" x14ac:dyDescent="0.35"/>
    <row r="1390" ht="12" customHeight="1" x14ac:dyDescent="0.35"/>
    <row r="1391" ht="12" customHeight="1" x14ac:dyDescent="0.35"/>
    <row r="1392" ht="12" customHeight="1" x14ac:dyDescent="0.35"/>
    <row r="1393" ht="12" customHeight="1" x14ac:dyDescent="0.35"/>
    <row r="1394" ht="12" customHeight="1" x14ac:dyDescent="0.35"/>
    <row r="1395" ht="12" customHeight="1" x14ac:dyDescent="0.35"/>
    <row r="1396" ht="12" customHeight="1" x14ac:dyDescent="0.35"/>
    <row r="1397" ht="12" customHeight="1" x14ac:dyDescent="0.35"/>
    <row r="1398" ht="12" customHeight="1" x14ac:dyDescent="0.35"/>
    <row r="1399" ht="12" customHeight="1" x14ac:dyDescent="0.35"/>
    <row r="1400" ht="12" customHeight="1" x14ac:dyDescent="0.35"/>
    <row r="1401" ht="12" customHeight="1" x14ac:dyDescent="0.35"/>
    <row r="1402" ht="12" customHeight="1" x14ac:dyDescent="0.35"/>
    <row r="1403" ht="12" customHeight="1" x14ac:dyDescent="0.35"/>
    <row r="1404" ht="12" customHeight="1" x14ac:dyDescent="0.35"/>
    <row r="1405" ht="12" customHeight="1" x14ac:dyDescent="0.35"/>
    <row r="1406" ht="12" customHeight="1" x14ac:dyDescent="0.35"/>
    <row r="1407" ht="12" customHeight="1" x14ac:dyDescent="0.35"/>
    <row r="1408" ht="12" customHeight="1" x14ac:dyDescent="0.35"/>
    <row r="1409" ht="12" customHeight="1" x14ac:dyDescent="0.35"/>
    <row r="1410" ht="12" customHeight="1" x14ac:dyDescent="0.35"/>
    <row r="1411" ht="12" customHeight="1" x14ac:dyDescent="0.35"/>
    <row r="1412" ht="12" customHeight="1" x14ac:dyDescent="0.35"/>
    <row r="1413" ht="12" customHeight="1" x14ac:dyDescent="0.35"/>
    <row r="1414" ht="12" customHeight="1" x14ac:dyDescent="0.35"/>
    <row r="1415" ht="12" customHeight="1" x14ac:dyDescent="0.35"/>
    <row r="1416" ht="12" customHeight="1" x14ac:dyDescent="0.35"/>
    <row r="1417" ht="12" customHeight="1" x14ac:dyDescent="0.35"/>
    <row r="1418" ht="12" customHeight="1" x14ac:dyDescent="0.35"/>
    <row r="1419" ht="12" customHeight="1" x14ac:dyDescent="0.35"/>
    <row r="1420" ht="12" customHeight="1" x14ac:dyDescent="0.35"/>
    <row r="1421" ht="12" customHeight="1" x14ac:dyDescent="0.35"/>
    <row r="1422" ht="12" customHeight="1" x14ac:dyDescent="0.35"/>
    <row r="1423" ht="12" customHeight="1" x14ac:dyDescent="0.35"/>
    <row r="1424" ht="12" customHeight="1" x14ac:dyDescent="0.35"/>
    <row r="1425" ht="12" customHeight="1" x14ac:dyDescent="0.35"/>
    <row r="1426" ht="12" customHeight="1" x14ac:dyDescent="0.35"/>
    <row r="1427" ht="12" customHeight="1" x14ac:dyDescent="0.35"/>
    <row r="1428" ht="12" customHeight="1" x14ac:dyDescent="0.35"/>
    <row r="1429" ht="12" customHeight="1" x14ac:dyDescent="0.35"/>
    <row r="1430" ht="12" customHeight="1" x14ac:dyDescent="0.35"/>
    <row r="1431" ht="12" customHeight="1" x14ac:dyDescent="0.35"/>
    <row r="1432" ht="12" customHeight="1" x14ac:dyDescent="0.35"/>
    <row r="1433" ht="12" customHeight="1" x14ac:dyDescent="0.35"/>
    <row r="1434" ht="12" customHeight="1" x14ac:dyDescent="0.35"/>
    <row r="1435" ht="12" customHeight="1" x14ac:dyDescent="0.35"/>
    <row r="1436" ht="12" customHeight="1" x14ac:dyDescent="0.35"/>
    <row r="1437" ht="12" customHeight="1" x14ac:dyDescent="0.35"/>
    <row r="1438" ht="12" customHeight="1" x14ac:dyDescent="0.35"/>
    <row r="1439" ht="12" customHeight="1" x14ac:dyDescent="0.35"/>
    <row r="1440" ht="12" customHeight="1" x14ac:dyDescent="0.35"/>
    <row r="1441" ht="12" customHeight="1" x14ac:dyDescent="0.35"/>
    <row r="1442" ht="12" customHeight="1" x14ac:dyDescent="0.35"/>
    <row r="1443" ht="12" customHeight="1" x14ac:dyDescent="0.35"/>
    <row r="1444" ht="12" customHeight="1" x14ac:dyDescent="0.35"/>
    <row r="1445" ht="12" customHeight="1" x14ac:dyDescent="0.35"/>
    <row r="1446" ht="12" customHeight="1" x14ac:dyDescent="0.35"/>
    <row r="1447" ht="12" customHeight="1" x14ac:dyDescent="0.35"/>
    <row r="1448" ht="12" customHeight="1" x14ac:dyDescent="0.35"/>
    <row r="1449" ht="12" customHeight="1" x14ac:dyDescent="0.35"/>
    <row r="1450" ht="12" customHeight="1" x14ac:dyDescent="0.35"/>
    <row r="1451" ht="12" customHeight="1" x14ac:dyDescent="0.35"/>
    <row r="1452" ht="12" customHeight="1" x14ac:dyDescent="0.35"/>
    <row r="1453" ht="12" customHeight="1" x14ac:dyDescent="0.35"/>
    <row r="1454" ht="12" customHeight="1" x14ac:dyDescent="0.35"/>
    <row r="1455" ht="12" customHeight="1" x14ac:dyDescent="0.35"/>
    <row r="1456" ht="12" customHeight="1" x14ac:dyDescent="0.35"/>
    <row r="1457" ht="12" customHeight="1" x14ac:dyDescent="0.35"/>
    <row r="1458" ht="12" customHeight="1" x14ac:dyDescent="0.35"/>
    <row r="1459" ht="12" customHeight="1" x14ac:dyDescent="0.35"/>
    <row r="1460" ht="12" customHeight="1" x14ac:dyDescent="0.35"/>
    <row r="1461" ht="12" customHeight="1" x14ac:dyDescent="0.35"/>
    <row r="1462" ht="12" customHeight="1" x14ac:dyDescent="0.35"/>
    <row r="1463" ht="12" customHeight="1" x14ac:dyDescent="0.35"/>
    <row r="1464" ht="12" customHeight="1" x14ac:dyDescent="0.35"/>
    <row r="1465" ht="12" customHeight="1" x14ac:dyDescent="0.35"/>
    <row r="1466" ht="12" customHeight="1" x14ac:dyDescent="0.35"/>
    <row r="1467" ht="12" customHeight="1" x14ac:dyDescent="0.35"/>
    <row r="1468" ht="12" customHeight="1" x14ac:dyDescent="0.35"/>
    <row r="1469" ht="12" customHeight="1" x14ac:dyDescent="0.35"/>
    <row r="1470" ht="12" customHeight="1" x14ac:dyDescent="0.35"/>
    <row r="1471" ht="12" customHeight="1" x14ac:dyDescent="0.35"/>
    <row r="1472" ht="12" customHeight="1" x14ac:dyDescent="0.35"/>
    <row r="1473" ht="12" customHeight="1" x14ac:dyDescent="0.35"/>
    <row r="1474" ht="12" customHeight="1" x14ac:dyDescent="0.35"/>
    <row r="1475" ht="12" customHeight="1" x14ac:dyDescent="0.35"/>
    <row r="1476" ht="12" customHeight="1" x14ac:dyDescent="0.35"/>
    <row r="1477" ht="12" customHeight="1" x14ac:dyDescent="0.35"/>
    <row r="1478" ht="12" customHeight="1" x14ac:dyDescent="0.35"/>
    <row r="1479" ht="12" customHeight="1" x14ac:dyDescent="0.35"/>
    <row r="1480" ht="12" customHeight="1" x14ac:dyDescent="0.35"/>
    <row r="1481" ht="12" customHeight="1" x14ac:dyDescent="0.35"/>
    <row r="1482" ht="12" customHeight="1" x14ac:dyDescent="0.35"/>
    <row r="1483" ht="12" customHeight="1" x14ac:dyDescent="0.35"/>
    <row r="1484" ht="12" customHeight="1" x14ac:dyDescent="0.35"/>
    <row r="1485" ht="12" customHeight="1" x14ac:dyDescent="0.35"/>
    <row r="1486" ht="12" customHeight="1" x14ac:dyDescent="0.35"/>
    <row r="1487" ht="12" customHeight="1" x14ac:dyDescent="0.35"/>
    <row r="1488" ht="12" customHeight="1" x14ac:dyDescent="0.35"/>
    <row r="1489" ht="12" customHeight="1" x14ac:dyDescent="0.35"/>
    <row r="1490" ht="12" customHeight="1" x14ac:dyDescent="0.35"/>
    <row r="1491" ht="12" customHeight="1" x14ac:dyDescent="0.35"/>
    <row r="1492" ht="12" customHeight="1" x14ac:dyDescent="0.35"/>
    <row r="1493" ht="12" customHeight="1" x14ac:dyDescent="0.35"/>
    <row r="1494" ht="12" customHeight="1" x14ac:dyDescent="0.35"/>
    <row r="1495" ht="12" customHeight="1" x14ac:dyDescent="0.35"/>
    <row r="1496" ht="12" customHeight="1" x14ac:dyDescent="0.35"/>
    <row r="1497" ht="12" customHeight="1" x14ac:dyDescent="0.35"/>
    <row r="1498" ht="12" customHeight="1" x14ac:dyDescent="0.35"/>
    <row r="1499" ht="12" customHeight="1" x14ac:dyDescent="0.35"/>
    <row r="1500" ht="12" customHeight="1" x14ac:dyDescent="0.35"/>
    <row r="1501" ht="12" customHeight="1" x14ac:dyDescent="0.35"/>
    <row r="1502" ht="12" customHeight="1" x14ac:dyDescent="0.35"/>
    <row r="1503" ht="12" customHeight="1" x14ac:dyDescent="0.35"/>
    <row r="1504" ht="12" customHeight="1" x14ac:dyDescent="0.35"/>
    <row r="1505" ht="12" customHeight="1" x14ac:dyDescent="0.35"/>
    <row r="1506" ht="12" customHeight="1" x14ac:dyDescent="0.35"/>
    <row r="1507" ht="12" customHeight="1" x14ac:dyDescent="0.35"/>
    <row r="1508" ht="12" customHeight="1" x14ac:dyDescent="0.35"/>
    <row r="1509" ht="12" customHeight="1" x14ac:dyDescent="0.35"/>
    <row r="1510" ht="12" customHeight="1" x14ac:dyDescent="0.35"/>
    <row r="1511" ht="12" customHeight="1" x14ac:dyDescent="0.35"/>
    <row r="1512" ht="12" customHeight="1" x14ac:dyDescent="0.35"/>
    <row r="1513" ht="12" customHeight="1" x14ac:dyDescent="0.35"/>
    <row r="1514" ht="12" customHeight="1" x14ac:dyDescent="0.35"/>
    <row r="1515" ht="12" customHeight="1" x14ac:dyDescent="0.35"/>
    <row r="1516" ht="12" customHeight="1" x14ac:dyDescent="0.35"/>
    <row r="1517" ht="12" customHeight="1" x14ac:dyDescent="0.35"/>
    <row r="1518" ht="12" customHeight="1" x14ac:dyDescent="0.35"/>
    <row r="1519" ht="12" customHeight="1" x14ac:dyDescent="0.35"/>
    <row r="1520" ht="12" customHeight="1" x14ac:dyDescent="0.35"/>
    <row r="1521" ht="12" customHeight="1" x14ac:dyDescent="0.35"/>
    <row r="1522" ht="12" customHeight="1" x14ac:dyDescent="0.35"/>
    <row r="1523" ht="12" customHeight="1" x14ac:dyDescent="0.35"/>
    <row r="1524" ht="12" customHeight="1" x14ac:dyDescent="0.35"/>
    <row r="1525" ht="12" customHeight="1" x14ac:dyDescent="0.35"/>
    <row r="1526" ht="12" customHeight="1" x14ac:dyDescent="0.35"/>
    <row r="1527" ht="12" customHeight="1" x14ac:dyDescent="0.35"/>
    <row r="1528" ht="12" customHeight="1" x14ac:dyDescent="0.35"/>
    <row r="1529" ht="12" customHeight="1" x14ac:dyDescent="0.35"/>
    <row r="1530" ht="12" customHeight="1" x14ac:dyDescent="0.35"/>
    <row r="1531" ht="12" customHeight="1" x14ac:dyDescent="0.35"/>
    <row r="1532" ht="12" customHeight="1" x14ac:dyDescent="0.35"/>
    <row r="1533" ht="12" customHeight="1" x14ac:dyDescent="0.35"/>
    <row r="1534" ht="12" customHeight="1" x14ac:dyDescent="0.35"/>
    <row r="1535" ht="12" customHeight="1" x14ac:dyDescent="0.35"/>
    <row r="1536" ht="12" customHeight="1" x14ac:dyDescent="0.35"/>
    <row r="1537" ht="12" customHeight="1" x14ac:dyDescent="0.35"/>
    <row r="1538" ht="12" customHeight="1" x14ac:dyDescent="0.35"/>
    <row r="1539" ht="12" customHeight="1" x14ac:dyDescent="0.35"/>
    <row r="1540" ht="12" customHeight="1" x14ac:dyDescent="0.35"/>
    <row r="1541" ht="12" customHeight="1" x14ac:dyDescent="0.35"/>
    <row r="1542" ht="12" customHeight="1" x14ac:dyDescent="0.35"/>
    <row r="1543" ht="12" customHeight="1" x14ac:dyDescent="0.35"/>
    <row r="1544" ht="12" customHeight="1" x14ac:dyDescent="0.35"/>
    <row r="1545" ht="12" customHeight="1" x14ac:dyDescent="0.35"/>
    <row r="1546" ht="12" customHeight="1" x14ac:dyDescent="0.35"/>
    <row r="1547" ht="12" customHeight="1" x14ac:dyDescent="0.35"/>
    <row r="1548" ht="12" customHeight="1" x14ac:dyDescent="0.35"/>
    <row r="1549" ht="12" customHeight="1" x14ac:dyDescent="0.35"/>
    <row r="1550" ht="12" customHeight="1" x14ac:dyDescent="0.35"/>
    <row r="1551" ht="12" customHeight="1" x14ac:dyDescent="0.35"/>
    <row r="1552" ht="12" customHeight="1" x14ac:dyDescent="0.35"/>
    <row r="1553" ht="12" customHeight="1" x14ac:dyDescent="0.35"/>
    <row r="1554" ht="12" customHeight="1" x14ac:dyDescent="0.35"/>
    <row r="1555" ht="12" customHeight="1" x14ac:dyDescent="0.35"/>
    <row r="1556" ht="12" customHeight="1" x14ac:dyDescent="0.35"/>
    <row r="1557" ht="12" customHeight="1" x14ac:dyDescent="0.35"/>
    <row r="1558" ht="12" customHeight="1" x14ac:dyDescent="0.35"/>
    <row r="1559" ht="12" customHeight="1" x14ac:dyDescent="0.35"/>
    <row r="1560" ht="12" customHeight="1" x14ac:dyDescent="0.35"/>
    <row r="1561" ht="12" customHeight="1" x14ac:dyDescent="0.35"/>
    <row r="1562" ht="12" customHeight="1" x14ac:dyDescent="0.35"/>
    <row r="1563" ht="12" customHeight="1" x14ac:dyDescent="0.35"/>
    <row r="1564" ht="12" customHeight="1" x14ac:dyDescent="0.35"/>
    <row r="1565" ht="12" customHeight="1" x14ac:dyDescent="0.35"/>
    <row r="1566" ht="12" customHeight="1" x14ac:dyDescent="0.35"/>
    <row r="1567" ht="12" customHeight="1" x14ac:dyDescent="0.35"/>
    <row r="1568" ht="12" customHeight="1" x14ac:dyDescent="0.35"/>
    <row r="1569" ht="12" customHeight="1" x14ac:dyDescent="0.35"/>
    <row r="1570" ht="12" customHeight="1" x14ac:dyDescent="0.35"/>
    <row r="1571" ht="12" customHeight="1" x14ac:dyDescent="0.35"/>
    <row r="1572" ht="12" customHeight="1" x14ac:dyDescent="0.35"/>
    <row r="1573" ht="12" customHeight="1" x14ac:dyDescent="0.35"/>
    <row r="1574" ht="12" customHeight="1" x14ac:dyDescent="0.35"/>
    <row r="1575" ht="12" customHeight="1" x14ac:dyDescent="0.35"/>
    <row r="1576" ht="12" customHeight="1" x14ac:dyDescent="0.35"/>
    <row r="1577" ht="12" customHeight="1" x14ac:dyDescent="0.35"/>
    <row r="1578" ht="12" customHeight="1" x14ac:dyDescent="0.35"/>
    <row r="1579" ht="12" customHeight="1" x14ac:dyDescent="0.35"/>
    <row r="1580" ht="12" customHeight="1" x14ac:dyDescent="0.35"/>
    <row r="1581" ht="12" customHeight="1" x14ac:dyDescent="0.35"/>
    <row r="1582" ht="12" customHeight="1" x14ac:dyDescent="0.35"/>
    <row r="1583" ht="12" customHeight="1" x14ac:dyDescent="0.35"/>
    <row r="1584" ht="12" customHeight="1" x14ac:dyDescent="0.35"/>
    <row r="1585" ht="12" customHeight="1" x14ac:dyDescent="0.35"/>
    <row r="1586" ht="12" customHeight="1" x14ac:dyDescent="0.35"/>
    <row r="1587" ht="12" customHeight="1" x14ac:dyDescent="0.35"/>
    <row r="1588" ht="12" customHeight="1" x14ac:dyDescent="0.35"/>
    <row r="1589" ht="12" customHeight="1" x14ac:dyDescent="0.35"/>
    <row r="1590" ht="12" customHeight="1" x14ac:dyDescent="0.35"/>
    <row r="1591" ht="12" customHeight="1" x14ac:dyDescent="0.35"/>
    <row r="1592" ht="12" customHeight="1" x14ac:dyDescent="0.35"/>
    <row r="1593" ht="12" customHeight="1" x14ac:dyDescent="0.35"/>
    <row r="1594" ht="12" customHeight="1" x14ac:dyDescent="0.35"/>
    <row r="1595" ht="12" customHeight="1" x14ac:dyDescent="0.35"/>
    <row r="1596" ht="12" customHeight="1" x14ac:dyDescent="0.35"/>
    <row r="1597" ht="12" customHeight="1" x14ac:dyDescent="0.35"/>
    <row r="1598" ht="12" customHeight="1" x14ac:dyDescent="0.35"/>
    <row r="1599" ht="12" customHeight="1" x14ac:dyDescent="0.35"/>
    <row r="1600" ht="12" customHeight="1" x14ac:dyDescent="0.35"/>
    <row r="1601" ht="12" customHeight="1" x14ac:dyDescent="0.35"/>
    <row r="1602" ht="12" customHeight="1" x14ac:dyDescent="0.35"/>
    <row r="1603" ht="12" customHeight="1" x14ac:dyDescent="0.35"/>
    <row r="1604" ht="12" customHeight="1" x14ac:dyDescent="0.35"/>
    <row r="1605" ht="12" customHeight="1" x14ac:dyDescent="0.35"/>
    <row r="1606" ht="12" customHeight="1" x14ac:dyDescent="0.35"/>
    <row r="1607" ht="12" customHeight="1" x14ac:dyDescent="0.35"/>
    <row r="1608" ht="12" customHeight="1" x14ac:dyDescent="0.35"/>
    <row r="1609" ht="12" customHeight="1" x14ac:dyDescent="0.35"/>
    <row r="1610" ht="12" customHeight="1" x14ac:dyDescent="0.35"/>
    <row r="1611" ht="12" customHeight="1" x14ac:dyDescent="0.35"/>
    <row r="1612" ht="12" customHeight="1" x14ac:dyDescent="0.35"/>
    <row r="1613" ht="12" customHeight="1" x14ac:dyDescent="0.35"/>
    <row r="1614" ht="12" customHeight="1" x14ac:dyDescent="0.35"/>
    <row r="1615" ht="12" customHeight="1" x14ac:dyDescent="0.35"/>
    <row r="1616" ht="12" customHeight="1" x14ac:dyDescent="0.35"/>
    <row r="1617" ht="12" customHeight="1" x14ac:dyDescent="0.35"/>
    <row r="1618" ht="12" customHeight="1" x14ac:dyDescent="0.35"/>
    <row r="1619" ht="12" customHeight="1" x14ac:dyDescent="0.35"/>
    <row r="1620" ht="12" customHeight="1" x14ac:dyDescent="0.35"/>
    <row r="1621" ht="12" customHeight="1" x14ac:dyDescent="0.35"/>
    <row r="1622" ht="12" customHeight="1" x14ac:dyDescent="0.35"/>
    <row r="1623" ht="12" customHeight="1" x14ac:dyDescent="0.35"/>
    <row r="1624" ht="12" customHeight="1" x14ac:dyDescent="0.35"/>
    <row r="1625" ht="12" customHeight="1" x14ac:dyDescent="0.35"/>
    <row r="1626" ht="12" customHeight="1" x14ac:dyDescent="0.35"/>
    <row r="1627" ht="12" customHeight="1" x14ac:dyDescent="0.35"/>
    <row r="1628" ht="12" customHeight="1" x14ac:dyDescent="0.35"/>
    <row r="1629" ht="12" customHeight="1" x14ac:dyDescent="0.35"/>
    <row r="1630" ht="12" customHeight="1" x14ac:dyDescent="0.35"/>
    <row r="1631" ht="12" customHeight="1" x14ac:dyDescent="0.35"/>
    <row r="1632" ht="12" customHeight="1" x14ac:dyDescent="0.35"/>
    <row r="1633" ht="12" customHeight="1" x14ac:dyDescent="0.35"/>
    <row r="1634" ht="12" customHeight="1" x14ac:dyDescent="0.35"/>
    <row r="1635" ht="12" customHeight="1" x14ac:dyDescent="0.35"/>
    <row r="1636" ht="12" customHeight="1" x14ac:dyDescent="0.35"/>
    <row r="1637" ht="12" customHeight="1" x14ac:dyDescent="0.35"/>
    <row r="1638" ht="12" customHeight="1" x14ac:dyDescent="0.35"/>
    <row r="1639" ht="12" customHeight="1" x14ac:dyDescent="0.35"/>
    <row r="1640" ht="12" customHeight="1" x14ac:dyDescent="0.35"/>
    <row r="1641" ht="12" customHeight="1" x14ac:dyDescent="0.35"/>
    <row r="1642" ht="12" customHeight="1" x14ac:dyDescent="0.35"/>
    <row r="1643" ht="12" customHeight="1" x14ac:dyDescent="0.35"/>
    <row r="1644" ht="12" customHeight="1" x14ac:dyDescent="0.35"/>
    <row r="1645" ht="12" customHeight="1" x14ac:dyDescent="0.35"/>
    <row r="1646" ht="12" customHeight="1" x14ac:dyDescent="0.35"/>
    <row r="1647" ht="12" customHeight="1" x14ac:dyDescent="0.35"/>
    <row r="1648" ht="12" customHeight="1" x14ac:dyDescent="0.35"/>
    <row r="1649" ht="12" customHeight="1" x14ac:dyDescent="0.35"/>
    <row r="1650" ht="12" customHeight="1" x14ac:dyDescent="0.35"/>
    <row r="1651" ht="12" customHeight="1" x14ac:dyDescent="0.35"/>
    <row r="1652" ht="12" customHeight="1" x14ac:dyDescent="0.35"/>
    <row r="1653" ht="12" customHeight="1" x14ac:dyDescent="0.35"/>
    <row r="1654" ht="12" customHeight="1" x14ac:dyDescent="0.35"/>
    <row r="1655" ht="12" customHeight="1" x14ac:dyDescent="0.35"/>
    <row r="1656" ht="12" customHeight="1" x14ac:dyDescent="0.35"/>
    <row r="1657" ht="12" customHeight="1" x14ac:dyDescent="0.35"/>
    <row r="1658" ht="12" customHeight="1" x14ac:dyDescent="0.35"/>
    <row r="1659" ht="12" customHeight="1" x14ac:dyDescent="0.35"/>
    <row r="1660" ht="12" customHeight="1" x14ac:dyDescent="0.35"/>
    <row r="1661" ht="12" customHeight="1" x14ac:dyDescent="0.35"/>
    <row r="1662" ht="12" customHeight="1" x14ac:dyDescent="0.35"/>
    <row r="1663" ht="12" customHeight="1" x14ac:dyDescent="0.35"/>
    <row r="1664" ht="12" customHeight="1" x14ac:dyDescent="0.35"/>
    <row r="1665" ht="12" customHeight="1" x14ac:dyDescent="0.35"/>
    <row r="1666" ht="12" customHeight="1" x14ac:dyDescent="0.35"/>
    <row r="1667" ht="12" customHeight="1" x14ac:dyDescent="0.35"/>
    <row r="1668" ht="12" customHeight="1" x14ac:dyDescent="0.35"/>
    <row r="1669" ht="12" customHeight="1" x14ac:dyDescent="0.35"/>
    <row r="1670" ht="12" customHeight="1" x14ac:dyDescent="0.35"/>
    <row r="1671" ht="12" customHeight="1" x14ac:dyDescent="0.35"/>
    <row r="1672" ht="12" customHeight="1" x14ac:dyDescent="0.35"/>
    <row r="1673" ht="12" customHeight="1" x14ac:dyDescent="0.35"/>
    <row r="1674" ht="12" customHeight="1" x14ac:dyDescent="0.35"/>
    <row r="1675" ht="12" customHeight="1" x14ac:dyDescent="0.35"/>
    <row r="1676" ht="12" customHeight="1" x14ac:dyDescent="0.35"/>
    <row r="1677" ht="12" customHeight="1" x14ac:dyDescent="0.35"/>
    <row r="1678" ht="12" customHeight="1" x14ac:dyDescent="0.35"/>
    <row r="1679" ht="12" customHeight="1" x14ac:dyDescent="0.35"/>
    <row r="1680" ht="12" customHeight="1" x14ac:dyDescent="0.35"/>
    <row r="1681" ht="12" customHeight="1" x14ac:dyDescent="0.35"/>
    <row r="1682" ht="12" customHeight="1" x14ac:dyDescent="0.35"/>
    <row r="1683" ht="12" customHeight="1" x14ac:dyDescent="0.35"/>
    <row r="1684" ht="12" customHeight="1" x14ac:dyDescent="0.35"/>
    <row r="1685" ht="12" customHeight="1" x14ac:dyDescent="0.35"/>
    <row r="1686" ht="12" customHeight="1" x14ac:dyDescent="0.35"/>
    <row r="1687" ht="12" customHeight="1" x14ac:dyDescent="0.35"/>
    <row r="1688" ht="12" customHeight="1" x14ac:dyDescent="0.35"/>
    <row r="1689" ht="12" customHeight="1" x14ac:dyDescent="0.35"/>
    <row r="1690" ht="12" customHeight="1" x14ac:dyDescent="0.35"/>
    <row r="1691" ht="12" customHeight="1" x14ac:dyDescent="0.35"/>
    <row r="1692" ht="12" customHeight="1" x14ac:dyDescent="0.35"/>
    <row r="1693" ht="12" customHeight="1" x14ac:dyDescent="0.35"/>
    <row r="1694" ht="12" customHeight="1" x14ac:dyDescent="0.35"/>
    <row r="1695" ht="12" customHeight="1" x14ac:dyDescent="0.35"/>
    <row r="1696" ht="12" customHeight="1" x14ac:dyDescent="0.35"/>
    <row r="1697" ht="12" customHeight="1" x14ac:dyDescent="0.35"/>
    <row r="1698" ht="12" customHeight="1" x14ac:dyDescent="0.35"/>
    <row r="1699" ht="12" customHeight="1" x14ac:dyDescent="0.35"/>
    <row r="1700" ht="12" customHeight="1" x14ac:dyDescent="0.35"/>
    <row r="1701" ht="12" customHeight="1" x14ac:dyDescent="0.35"/>
    <row r="1702" ht="12" customHeight="1" x14ac:dyDescent="0.35"/>
    <row r="1703" ht="12" customHeight="1" x14ac:dyDescent="0.35"/>
    <row r="1704" ht="12" customHeight="1" x14ac:dyDescent="0.35"/>
    <row r="1705" ht="12" customHeight="1" x14ac:dyDescent="0.35"/>
    <row r="1706" ht="12" customHeight="1" x14ac:dyDescent="0.35"/>
    <row r="1707" ht="12" customHeight="1" x14ac:dyDescent="0.35"/>
    <row r="1708" ht="12" customHeight="1" x14ac:dyDescent="0.35"/>
    <row r="1709" ht="12" customHeight="1" x14ac:dyDescent="0.35"/>
    <row r="1710" ht="12" customHeight="1" x14ac:dyDescent="0.35"/>
    <row r="1711" ht="12" customHeight="1" x14ac:dyDescent="0.35"/>
    <row r="1712" ht="12" customHeight="1" x14ac:dyDescent="0.35"/>
    <row r="1713" ht="12" customHeight="1" x14ac:dyDescent="0.35"/>
    <row r="1714" ht="12" customHeight="1" x14ac:dyDescent="0.35"/>
    <row r="1715" ht="12" customHeight="1" x14ac:dyDescent="0.35"/>
    <row r="1716" ht="12" customHeight="1" x14ac:dyDescent="0.35"/>
    <row r="1717" ht="12" customHeight="1" x14ac:dyDescent="0.35"/>
    <row r="1718" ht="12" customHeight="1" x14ac:dyDescent="0.35"/>
    <row r="1719" ht="12" customHeight="1" x14ac:dyDescent="0.35"/>
    <row r="1720" ht="12" customHeight="1" x14ac:dyDescent="0.35"/>
    <row r="1721" ht="12" customHeight="1" x14ac:dyDescent="0.35"/>
    <row r="1722" ht="12" customHeight="1" x14ac:dyDescent="0.35"/>
    <row r="1723" ht="12" customHeight="1" x14ac:dyDescent="0.35"/>
    <row r="1724" ht="12" customHeight="1" x14ac:dyDescent="0.35"/>
    <row r="1725" ht="12" customHeight="1" x14ac:dyDescent="0.35"/>
    <row r="1726" ht="12" customHeight="1" x14ac:dyDescent="0.35"/>
    <row r="1727" ht="12" customHeight="1" x14ac:dyDescent="0.35"/>
    <row r="1728" ht="12" customHeight="1" x14ac:dyDescent="0.35"/>
    <row r="1729" ht="12" customHeight="1" x14ac:dyDescent="0.35"/>
    <row r="1730" ht="12" customHeight="1" x14ac:dyDescent="0.35"/>
    <row r="1731" ht="12" customHeight="1" x14ac:dyDescent="0.35"/>
    <row r="1732" ht="12" customHeight="1" x14ac:dyDescent="0.35"/>
    <row r="1733" ht="12" customHeight="1" x14ac:dyDescent="0.35"/>
    <row r="1734" ht="12" customHeight="1" x14ac:dyDescent="0.35"/>
    <row r="1735" ht="12" customHeight="1" x14ac:dyDescent="0.35"/>
    <row r="1736" ht="12" customHeight="1" x14ac:dyDescent="0.35"/>
    <row r="1737" ht="12" customHeight="1" x14ac:dyDescent="0.35"/>
    <row r="1738" ht="12" customHeight="1" x14ac:dyDescent="0.35"/>
    <row r="1739" ht="12" customHeight="1" x14ac:dyDescent="0.35"/>
    <row r="1740" ht="12" customHeight="1" x14ac:dyDescent="0.35"/>
    <row r="1741" ht="12" customHeight="1" x14ac:dyDescent="0.35"/>
    <row r="1742" ht="12" customHeight="1" x14ac:dyDescent="0.35"/>
    <row r="1743" ht="12" customHeight="1" x14ac:dyDescent="0.35"/>
    <row r="1744" ht="12" customHeight="1" x14ac:dyDescent="0.35"/>
    <row r="1745" ht="12" customHeight="1" x14ac:dyDescent="0.35"/>
    <row r="1746" ht="12" customHeight="1" x14ac:dyDescent="0.35"/>
    <row r="1747" ht="12" customHeight="1" x14ac:dyDescent="0.35"/>
    <row r="1748" ht="12" customHeight="1" x14ac:dyDescent="0.35"/>
    <row r="1749" ht="12" customHeight="1" x14ac:dyDescent="0.35"/>
    <row r="1750" ht="12" customHeight="1" x14ac:dyDescent="0.35"/>
    <row r="1751" ht="12" customHeight="1" x14ac:dyDescent="0.35"/>
    <row r="1752" ht="12" customHeight="1" x14ac:dyDescent="0.35"/>
    <row r="1753" ht="12" customHeight="1" x14ac:dyDescent="0.35"/>
    <row r="1754" ht="12" customHeight="1" x14ac:dyDescent="0.35"/>
    <row r="1755" ht="12" customHeight="1" x14ac:dyDescent="0.35"/>
    <row r="1756" ht="12" customHeight="1" x14ac:dyDescent="0.35"/>
    <row r="1757" ht="12" customHeight="1" x14ac:dyDescent="0.35"/>
    <row r="1758" ht="12" customHeight="1" x14ac:dyDescent="0.35"/>
    <row r="1759" ht="12" customHeight="1" x14ac:dyDescent="0.35"/>
    <row r="1760" ht="12" customHeight="1" x14ac:dyDescent="0.35"/>
    <row r="1761" ht="12" customHeight="1" x14ac:dyDescent="0.35"/>
    <row r="1762" ht="12" customHeight="1" x14ac:dyDescent="0.35"/>
    <row r="1763" ht="12" customHeight="1" x14ac:dyDescent="0.35"/>
    <row r="1764" ht="12" customHeight="1" x14ac:dyDescent="0.35"/>
    <row r="1765" ht="12" customHeight="1" x14ac:dyDescent="0.35"/>
    <row r="1766" ht="12" customHeight="1" x14ac:dyDescent="0.35"/>
    <row r="1767" ht="12" customHeight="1" x14ac:dyDescent="0.35"/>
    <row r="1768" ht="12" customHeight="1" x14ac:dyDescent="0.35"/>
    <row r="1769" ht="12" customHeight="1" x14ac:dyDescent="0.35"/>
    <row r="1770" ht="12" customHeight="1" x14ac:dyDescent="0.35"/>
    <row r="1771" ht="12" customHeight="1" x14ac:dyDescent="0.35"/>
    <row r="1772" ht="12" customHeight="1" x14ac:dyDescent="0.35"/>
    <row r="1773" ht="12" customHeight="1" x14ac:dyDescent="0.35"/>
    <row r="1774" ht="12" customHeight="1" x14ac:dyDescent="0.35"/>
    <row r="1775" ht="12" customHeight="1" x14ac:dyDescent="0.35"/>
    <row r="1776" ht="12" customHeight="1" x14ac:dyDescent="0.35"/>
    <row r="1777" ht="12" customHeight="1" x14ac:dyDescent="0.35"/>
    <row r="1778" ht="12" customHeight="1" x14ac:dyDescent="0.35"/>
    <row r="1779" ht="12" customHeight="1" x14ac:dyDescent="0.35"/>
    <row r="1780" ht="12" customHeight="1" x14ac:dyDescent="0.35"/>
    <row r="1781" ht="12" customHeight="1" x14ac:dyDescent="0.35"/>
    <row r="1782" ht="12" customHeight="1" x14ac:dyDescent="0.35"/>
    <row r="1783" ht="12" customHeight="1" x14ac:dyDescent="0.35"/>
    <row r="1784" ht="12" customHeight="1" x14ac:dyDescent="0.35"/>
    <row r="1785" ht="12" customHeight="1" x14ac:dyDescent="0.35"/>
    <row r="1786" ht="12" customHeight="1" x14ac:dyDescent="0.35"/>
    <row r="1787" ht="12" customHeight="1" x14ac:dyDescent="0.35"/>
    <row r="1788" ht="12" customHeight="1" x14ac:dyDescent="0.35"/>
    <row r="1789" ht="12" customHeight="1" x14ac:dyDescent="0.35"/>
    <row r="1790" ht="12" customHeight="1" x14ac:dyDescent="0.35"/>
    <row r="1791" ht="12" customHeight="1" x14ac:dyDescent="0.35"/>
    <row r="1792" ht="12" customHeight="1" x14ac:dyDescent="0.35"/>
    <row r="1793" ht="12" customHeight="1" x14ac:dyDescent="0.35"/>
    <row r="1794" ht="12" customHeight="1" x14ac:dyDescent="0.35"/>
    <row r="1795" ht="12" customHeight="1" x14ac:dyDescent="0.35"/>
    <row r="1796" ht="12" customHeight="1" x14ac:dyDescent="0.35"/>
    <row r="1797" ht="12" customHeight="1" x14ac:dyDescent="0.35"/>
    <row r="1798" ht="12" customHeight="1" x14ac:dyDescent="0.35"/>
    <row r="1799" ht="12" customHeight="1" x14ac:dyDescent="0.35"/>
    <row r="1800" ht="12" customHeight="1" x14ac:dyDescent="0.35"/>
    <row r="1801" ht="12" customHeight="1" x14ac:dyDescent="0.35"/>
    <row r="1802" ht="12" customHeight="1" x14ac:dyDescent="0.35"/>
    <row r="1803" ht="12" customHeight="1" x14ac:dyDescent="0.35"/>
    <row r="1804" ht="12" customHeight="1" x14ac:dyDescent="0.35"/>
    <row r="1805" ht="12" customHeight="1" x14ac:dyDescent="0.35"/>
    <row r="1806" ht="12" customHeight="1" x14ac:dyDescent="0.35"/>
    <row r="1807" ht="12" customHeight="1" x14ac:dyDescent="0.35"/>
    <row r="1808" ht="12" customHeight="1" x14ac:dyDescent="0.35"/>
    <row r="1809" ht="12" customHeight="1" x14ac:dyDescent="0.35"/>
    <row r="1810" ht="12" customHeight="1" x14ac:dyDescent="0.35"/>
    <row r="1811" ht="12" customHeight="1" x14ac:dyDescent="0.35"/>
    <row r="1812" ht="12" customHeight="1" x14ac:dyDescent="0.35"/>
    <row r="1813" ht="12" customHeight="1" x14ac:dyDescent="0.35"/>
    <row r="1814" ht="12" customHeight="1" x14ac:dyDescent="0.35"/>
    <row r="1815" ht="12" customHeight="1" x14ac:dyDescent="0.35"/>
    <row r="1816" ht="12" customHeight="1" x14ac:dyDescent="0.35"/>
    <row r="1817" ht="12" customHeight="1" x14ac:dyDescent="0.35"/>
    <row r="1818" ht="12" customHeight="1" x14ac:dyDescent="0.35"/>
    <row r="1819" ht="12" customHeight="1" x14ac:dyDescent="0.35"/>
    <row r="1820" ht="12" customHeight="1" x14ac:dyDescent="0.35"/>
    <row r="1821" ht="12" customHeight="1" x14ac:dyDescent="0.35"/>
    <row r="1822" ht="12" customHeight="1" x14ac:dyDescent="0.35"/>
    <row r="1823" ht="12" customHeight="1" x14ac:dyDescent="0.35"/>
    <row r="1824" ht="12" customHeight="1" x14ac:dyDescent="0.35"/>
    <row r="1825" ht="12" customHeight="1" x14ac:dyDescent="0.35"/>
    <row r="1826" ht="12" customHeight="1" x14ac:dyDescent="0.35"/>
    <row r="1827" ht="12" customHeight="1" x14ac:dyDescent="0.35"/>
    <row r="1828" ht="12" customHeight="1" x14ac:dyDescent="0.35"/>
    <row r="1829" ht="12" customHeight="1" x14ac:dyDescent="0.35"/>
    <row r="1830" ht="12" customHeight="1" x14ac:dyDescent="0.35"/>
    <row r="1831" ht="12" customHeight="1" x14ac:dyDescent="0.35"/>
    <row r="1832" ht="12" customHeight="1" x14ac:dyDescent="0.35"/>
    <row r="1833" ht="12" customHeight="1" x14ac:dyDescent="0.35"/>
    <row r="1834" ht="12" customHeight="1" x14ac:dyDescent="0.35"/>
    <row r="1835" ht="12" customHeight="1" x14ac:dyDescent="0.35"/>
    <row r="1836" ht="12" customHeight="1" x14ac:dyDescent="0.35"/>
    <row r="1837" ht="12" customHeight="1" x14ac:dyDescent="0.35"/>
    <row r="1838" ht="12" customHeight="1" x14ac:dyDescent="0.35"/>
    <row r="1839" ht="12" customHeight="1" x14ac:dyDescent="0.35"/>
    <row r="1840" ht="12" customHeight="1" x14ac:dyDescent="0.35"/>
    <row r="1841" ht="12" customHeight="1" x14ac:dyDescent="0.35"/>
    <row r="1842" ht="12" customHeight="1" x14ac:dyDescent="0.35"/>
    <row r="1843" ht="12" customHeight="1" x14ac:dyDescent="0.35"/>
    <row r="1844" ht="12" customHeight="1" x14ac:dyDescent="0.35"/>
    <row r="1845" ht="12" customHeight="1" x14ac:dyDescent="0.35"/>
    <row r="1846" ht="12" customHeight="1" x14ac:dyDescent="0.35"/>
    <row r="1847" ht="12" customHeight="1" x14ac:dyDescent="0.35"/>
    <row r="1848" ht="12" customHeight="1" x14ac:dyDescent="0.35"/>
    <row r="1849" ht="12" customHeight="1" x14ac:dyDescent="0.35"/>
    <row r="1850" ht="12" customHeight="1" x14ac:dyDescent="0.35"/>
    <row r="1851" ht="12" customHeight="1" x14ac:dyDescent="0.35"/>
    <row r="1852" ht="12" customHeight="1" x14ac:dyDescent="0.35"/>
    <row r="1853" ht="12" customHeight="1" x14ac:dyDescent="0.35"/>
    <row r="1854" ht="12" customHeight="1" x14ac:dyDescent="0.35"/>
    <row r="1855" ht="12" customHeight="1" x14ac:dyDescent="0.35"/>
    <row r="1856" ht="12" customHeight="1" x14ac:dyDescent="0.35"/>
    <row r="1857" ht="12" customHeight="1" x14ac:dyDescent="0.35"/>
    <row r="1858" ht="12" customHeight="1" x14ac:dyDescent="0.35"/>
    <row r="1859" ht="12" customHeight="1" x14ac:dyDescent="0.35"/>
    <row r="1860" ht="12" customHeight="1" x14ac:dyDescent="0.35"/>
    <row r="1861" ht="12" customHeight="1" x14ac:dyDescent="0.35"/>
    <row r="1862" ht="12" customHeight="1" x14ac:dyDescent="0.35"/>
    <row r="1863" ht="12" customHeight="1" x14ac:dyDescent="0.35"/>
    <row r="1864" ht="12" customHeight="1" x14ac:dyDescent="0.35"/>
    <row r="1865" ht="12" customHeight="1" x14ac:dyDescent="0.35"/>
    <row r="1866" ht="12" customHeight="1" x14ac:dyDescent="0.35"/>
    <row r="1867" ht="12" customHeight="1" x14ac:dyDescent="0.35"/>
    <row r="1868" ht="12" customHeight="1" x14ac:dyDescent="0.35"/>
    <row r="1869" ht="12" customHeight="1" x14ac:dyDescent="0.35"/>
    <row r="1870" ht="12" customHeight="1" x14ac:dyDescent="0.35"/>
    <row r="1871" ht="12" customHeight="1" x14ac:dyDescent="0.35"/>
    <row r="1872" ht="12" customHeight="1" x14ac:dyDescent="0.35"/>
    <row r="1873" ht="12" customHeight="1" x14ac:dyDescent="0.35"/>
    <row r="1874" ht="12" customHeight="1" x14ac:dyDescent="0.35"/>
    <row r="1875" ht="12" customHeight="1" x14ac:dyDescent="0.35"/>
    <row r="1876" ht="12" customHeight="1" x14ac:dyDescent="0.35"/>
    <row r="1877" ht="12" customHeight="1" x14ac:dyDescent="0.35"/>
    <row r="1878" ht="12" customHeight="1" x14ac:dyDescent="0.35"/>
    <row r="1879" ht="12" customHeight="1" x14ac:dyDescent="0.35"/>
    <row r="1880" ht="12" customHeight="1" x14ac:dyDescent="0.35"/>
    <row r="1881" ht="12" customHeight="1" x14ac:dyDescent="0.35"/>
    <row r="1882" ht="12" customHeight="1" x14ac:dyDescent="0.35"/>
    <row r="1883" ht="12" customHeight="1" x14ac:dyDescent="0.35"/>
    <row r="1884" ht="12" customHeight="1" x14ac:dyDescent="0.35"/>
    <row r="1885" ht="12" customHeight="1" x14ac:dyDescent="0.35"/>
    <row r="1886" ht="12" customHeight="1" x14ac:dyDescent="0.35"/>
    <row r="1887" ht="12" customHeight="1" x14ac:dyDescent="0.35"/>
    <row r="1888" ht="12" customHeight="1" x14ac:dyDescent="0.35"/>
    <row r="1889" ht="12" customHeight="1" x14ac:dyDescent="0.35"/>
    <row r="1890" ht="12" customHeight="1" x14ac:dyDescent="0.35"/>
    <row r="1891" ht="12" customHeight="1" x14ac:dyDescent="0.35"/>
    <row r="1892" ht="12" customHeight="1" x14ac:dyDescent="0.35"/>
    <row r="1893" ht="12" customHeight="1" x14ac:dyDescent="0.35"/>
    <row r="1894" ht="12" customHeight="1" x14ac:dyDescent="0.35"/>
    <row r="1895" ht="12" customHeight="1" x14ac:dyDescent="0.35"/>
    <row r="1896" ht="12" customHeight="1" x14ac:dyDescent="0.35"/>
    <row r="1897" ht="12" customHeight="1" x14ac:dyDescent="0.35"/>
    <row r="1898" ht="12" customHeight="1" x14ac:dyDescent="0.35"/>
    <row r="1899" ht="12" customHeight="1" x14ac:dyDescent="0.35"/>
    <row r="1900" ht="12" customHeight="1" x14ac:dyDescent="0.35"/>
    <row r="1901" ht="12" customHeight="1" x14ac:dyDescent="0.35"/>
    <row r="1902" ht="12" customHeight="1" x14ac:dyDescent="0.35"/>
    <row r="1903" ht="12" customHeight="1" x14ac:dyDescent="0.35"/>
    <row r="1904" ht="12" customHeight="1" x14ac:dyDescent="0.35"/>
    <row r="1905" ht="12" customHeight="1" x14ac:dyDescent="0.35"/>
    <row r="1906" ht="12" customHeight="1" x14ac:dyDescent="0.35"/>
    <row r="1907" ht="12" customHeight="1" x14ac:dyDescent="0.35"/>
    <row r="1908" ht="12" customHeight="1" x14ac:dyDescent="0.35"/>
    <row r="1909" ht="12" customHeight="1" x14ac:dyDescent="0.35"/>
    <row r="1910" ht="12" customHeight="1" x14ac:dyDescent="0.35"/>
    <row r="1911" ht="12" customHeight="1" x14ac:dyDescent="0.35"/>
    <row r="1912" ht="12" customHeight="1" x14ac:dyDescent="0.35"/>
    <row r="1913" ht="12" customHeight="1" x14ac:dyDescent="0.35"/>
    <row r="1914" ht="12" customHeight="1" x14ac:dyDescent="0.35"/>
    <row r="1915" ht="12" customHeight="1" x14ac:dyDescent="0.35"/>
    <row r="1916" ht="12" customHeight="1" x14ac:dyDescent="0.35"/>
    <row r="1917" ht="12" customHeight="1" x14ac:dyDescent="0.35"/>
    <row r="1918" ht="12" customHeight="1" x14ac:dyDescent="0.35"/>
    <row r="1919" ht="12" customHeight="1" x14ac:dyDescent="0.35"/>
    <row r="1920" ht="12" customHeight="1" x14ac:dyDescent="0.35"/>
    <row r="1921" ht="12" customHeight="1" x14ac:dyDescent="0.35"/>
    <row r="1922" ht="12" customHeight="1" x14ac:dyDescent="0.35"/>
    <row r="1923" ht="12" customHeight="1" x14ac:dyDescent="0.35"/>
    <row r="1924" ht="12" customHeight="1" x14ac:dyDescent="0.35"/>
    <row r="1925" ht="12" customHeight="1" x14ac:dyDescent="0.35"/>
    <row r="1926" ht="12" customHeight="1" x14ac:dyDescent="0.35"/>
    <row r="1927" ht="12" customHeight="1" x14ac:dyDescent="0.35"/>
    <row r="1928" ht="12" customHeight="1" x14ac:dyDescent="0.35"/>
    <row r="1929" ht="12" customHeight="1" x14ac:dyDescent="0.35"/>
    <row r="1930" ht="12" customHeight="1" x14ac:dyDescent="0.35"/>
    <row r="1931" ht="12" customHeight="1" x14ac:dyDescent="0.35"/>
    <row r="1932" ht="12" customHeight="1" x14ac:dyDescent="0.35"/>
    <row r="1933" ht="12" customHeight="1" x14ac:dyDescent="0.35"/>
    <row r="1934" ht="12" customHeight="1" x14ac:dyDescent="0.35"/>
    <row r="1935" ht="12" customHeight="1" x14ac:dyDescent="0.35"/>
    <row r="1936" ht="12" customHeight="1" x14ac:dyDescent="0.35"/>
    <row r="1937" ht="12" customHeight="1" x14ac:dyDescent="0.35"/>
    <row r="1938" ht="12" customHeight="1" x14ac:dyDescent="0.35"/>
    <row r="1939" ht="12" customHeight="1" x14ac:dyDescent="0.35"/>
    <row r="1940" ht="12" customHeight="1" x14ac:dyDescent="0.35"/>
    <row r="1941" ht="12" customHeight="1" x14ac:dyDescent="0.35"/>
    <row r="1942" ht="12" customHeight="1" x14ac:dyDescent="0.35"/>
    <row r="1943" ht="12" customHeight="1" x14ac:dyDescent="0.35"/>
    <row r="1944" ht="12" customHeight="1" x14ac:dyDescent="0.35"/>
    <row r="1945" ht="12" customHeight="1" x14ac:dyDescent="0.35"/>
    <row r="1946" ht="12" customHeight="1" x14ac:dyDescent="0.35"/>
    <row r="1947" ht="12" customHeight="1" x14ac:dyDescent="0.35"/>
    <row r="1948" ht="12" customHeight="1" x14ac:dyDescent="0.35"/>
    <row r="1949" ht="12" customHeight="1" x14ac:dyDescent="0.35"/>
    <row r="1950" ht="12" customHeight="1" x14ac:dyDescent="0.35"/>
    <row r="1951" ht="12" customHeight="1" x14ac:dyDescent="0.35"/>
    <row r="1952" ht="12" customHeight="1" x14ac:dyDescent="0.35"/>
    <row r="1953" ht="12" customHeight="1" x14ac:dyDescent="0.35"/>
    <row r="1954" ht="12" customHeight="1" x14ac:dyDescent="0.35"/>
    <row r="1955" ht="12" customHeight="1" x14ac:dyDescent="0.35"/>
    <row r="1956" ht="12" customHeight="1" x14ac:dyDescent="0.35"/>
    <row r="1957" ht="12" customHeight="1" x14ac:dyDescent="0.35"/>
    <row r="1958" ht="12" customHeight="1" x14ac:dyDescent="0.35"/>
    <row r="1959" ht="12" customHeight="1" x14ac:dyDescent="0.35"/>
    <row r="1960" ht="12" customHeight="1" x14ac:dyDescent="0.35"/>
    <row r="1961" ht="12" customHeight="1" x14ac:dyDescent="0.35"/>
    <row r="1962" ht="12" customHeight="1" x14ac:dyDescent="0.35"/>
    <row r="1963" ht="12" customHeight="1" x14ac:dyDescent="0.35"/>
    <row r="1964" ht="12" customHeight="1" x14ac:dyDescent="0.35"/>
    <row r="1965" ht="12" customHeight="1" x14ac:dyDescent="0.35"/>
    <row r="1966" ht="12" customHeight="1" x14ac:dyDescent="0.35"/>
    <row r="1967" ht="12" customHeight="1" x14ac:dyDescent="0.35"/>
    <row r="1968" ht="12" customHeight="1" x14ac:dyDescent="0.35"/>
    <row r="1969" ht="12" customHeight="1" x14ac:dyDescent="0.35"/>
    <row r="1970" ht="12" customHeight="1" x14ac:dyDescent="0.35"/>
    <row r="1971" ht="12" customHeight="1" x14ac:dyDescent="0.35"/>
    <row r="1972" ht="12" customHeight="1" x14ac:dyDescent="0.35"/>
    <row r="1973" ht="12" customHeight="1" x14ac:dyDescent="0.35"/>
    <row r="1974" ht="12" customHeight="1" x14ac:dyDescent="0.35"/>
    <row r="1975" ht="12" customHeight="1" x14ac:dyDescent="0.35"/>
    <row r="1976" ht="12" customHeight="1" x14ac:dyDescent="0.35"/>
    <row r="1977" ht="12" customHeight="1" x14ac:dyDescent="0.35"/>
    <row r="1978" ht="12" customHeight="1" x14ac:dyDescent="0.35"/>
    <row r="1979" ht="12" customHeight="1" x14ac:dyDescent="0.35"/>
    <row r="1980" ht="12" customHeight="1" x14ac:dyDescent="0.35"/>
    <row r="1981" ht="12" customHeight="1" x14ac:dyDescent="0.35"/>
    <row r="1982" ht="12" customHeight="1" x14ac:dyDescent="0.35"/>
    <row r="1983" ht="12" customHeight="1" x14ac:dyDescent="0.35"/>
    <row r="1984" ht="12" customHeight="1" x14ac:dyDescent="0.35"/>
    <row r="1985" ht="12" customHeight="1" x14ac:dyDescent="0.35"/>
    <row r="1986" ht="12" customHeight="1" x14ac:dyDescent="0.35"/>
    <row r="1987" ht="12" customHeight="1" x14ac:dyDescent="0.35"/>
    <row r="1988" ht="12" customHeight="1" x14ac:dyDescent="0.35"/>
    <row r="1989" ht="12" customHeight="1" x14ac:dyDescent="0.35"/>
    <row r="1990" ht="12" customHeight="1" x14ac:dyDescent="0.35"/>
    <row r="1991" ht="12" customHeight="1" x14ac:dyDescent="0.35"/>
    <row r="1992" ht="12" customHeight="1" x14ac:dyDescent="0.35"/>
    <row r="1993" ht="12" customHeight="1" x14ac:dyDescent="0.35"/>
    <row r="1994" ht="12" customHeight="1" x14ac:dyDescent="0.35"/>
    <row r="1995" ht="12" customHeight="1" x14ac:dyDescent="0.35"/>
    <row r="1996" ht="12" customHeight="1" x14ac:dyDescent="0.35"/>
    <row r="1997" ht="12" customHeight="1" x14ac:dyDescent="0.35"/>
    <row r="1998" ht="12" customHeight="1" x14ac:dyDescent="0.35"/>
    <row r="1999" ht="12" customHeight="1" x14ac:dyDescent="0.35"/>
    <row r="2000" ht="12" customHeight="1" x14ac:dyDescent="0.35"/>
    <row r="2001" ht="12" customHeight="1" x14ac:dyDescent="0.35"/>
    <row r="2002" ht="12" customHeight="1" x14ac:dyDescent="0.35"/>
    <row r="2003" ht="12" customHeight="1" x14ac:dyDescent="0.35"/>
    <row r="2004" ht="12" customHeight="1" x14ac:dyDescent="0.35"/>
    <row r="2005" ht="12" customHeight="1" x14ac:dyDescent="0.35"/>
    <row r="2006" ht="12" customHeight="1" x14ac:dyDescent="0.35"/>
    <row r="2007" ht="12" customHeight="1" x14ac:dyDescent="0.35"/>
    <row r="2008" ht="12" customHeight="1" x14ac:dyDescent="0.35"/>
    <row r="2009" ht="12" customHeight="1" x14ac:dyDescent="0.35"/>
    <row r="2010" ht="12" customHeight="1" x14ac:dyDescent="0.35"/>
    <row r="2011" ht="12" customHeight="1" x14ac:dyDescent="0.35"/>
    <row r="2012" ht="12" customHeight="1" x14ac:dyDescent="0.35"/>
    <row r="2013" ht="12" customHeight="1" x14ac:dyDescent="0.35"/>
    <row r="2014" ht="12" customHeight="1" x14ac:dyDescent="0.35"/>
    <row r="2015" ht="12" customHeight="1" x14ac:dyDescent="0.35"/>
    <row r="2016" ht="12" customHeight="1" x14ac:dyDescent="0.35"/>
    <row r="2017" ht="12" customHeight="1" x14ac:dyDescent="0.35"/>
    <row r="2018" ht="12" customHeight="1" x14ac:dyDescent="0.35"/>
    <row r="2019" ht="12" customHeight="1" x14ac:dyDescent="0.35"/>
    <row r="2020" ht="12" customHeight="1" x14ac:dyDescent="0.35"/>
    <row r="2021" ht="12" customHeight="1" x14ac:dyDescent="0.35"/>
    <row r="2022" ht="12" customHeight="1" x14ac:dyDescent="0.35"/>
    <row r="2023" ht="12" customHeight="1" x14ac:dyDescent="0.35"/>
    <row r="2024" ht="12" customHeight="1" x14ac:dyDescent="0.35"/>
    <row r="2025" ht="12" customHeight="1" x14ac:dyDescent="0.35"/>
    <row r="2026" ht="12" customHeight="1" x14ac:dyDescent="0.35"/>
    <row r="2027" ht="12" customHeight="1" x14ac:dyDescent="0.35"/>
    <row r="2028" ht="12" customHeight="1" x14ac:dyDescent="0.35"/>
    <row r="2029" ht="12" customHeight="1" x14ac:dyDescent="0.35"/>
    <row r="2030" ht="12" customHeight="1" x14ac:dyDescent="0.35"/>
    <row r="2031" ht="12" customHeight="1" x14ac:dyDescent="0.35"/>
    <row r="2032" ht="12" customHeight="1" x14ac:dyDescent="0.35"/>
    <row r="2033" ht="12" customHeight="1" x14ac:dyDescent="0.35"/>
    <row r="2034" ht="12" customHeight="1" x14ac:dyDescent="0.35"/>
    <row r="2035" ht="12" customHeight="1" x14ac:dyDescent="0.35"/>
    <row r="2036" ht="12" customHeight="1" x14ac:dyDescent="0.35"/>
    <row r="2037" ht="12" customHeight="1" x14ac:dyDescent="0.35"/>
    <row r="2038" ht="12" customHeight="1" x14ac:dyDescent="0.35"/>
    <row r="2039" ht="12" customHeight="1" x14ac:dyDescent="0.35"/>
    <row r="2040" ht="12" customHeight="1" x14ac:dyDescent="0.35"/>
    <row r="2041" ht="12" customHeight="1" x14ac:dyDescent="0.35"/>
    <row r="2042" ht="12" customHeight="1" x14ac:dyDescent="0.35"/>
    <row r="2043" ht="12" customHeight="1" x14ac:dyDescent="0.35"/>
    <row r="2044" ht="12" customHeight="1" x14ac:dyDescent="0.35"/>
    <row r="2045" ht="12" customHeight="1" x14ac:dyDescent="0.35"/>
    <row r="2046" ht="12" customHeight="1" x14ac:dyDescent="0.35"/>
    <row r="2047" ht="12" customHeight="1" x14ac:dyDescent="0.35"/>
    <row r="2048" ht="12" customHeight="1" x14ac:dyDescent="0.35"/>
    <row r="2049" ht="12" customHeight="1" x14ac:dyDescent="0.35"/>
    <row r="2050" ht="12" customHeight="1" x14ac:dyDescent="0.35"/>
    <row r="2051" ht="12" customHeight="1" x14ac:dyDescent="0.35"/>
    <row r="2052" ht="12" customHeight="1" x14ac:dyDescent="0.35"/>
    <row r="2053" ht="12" customHeight="1" x14ac:dyDescent="0.35"/>
    <row r="2054" ht="12" customHeight="1" x14ac:dyDescent="0.35"/>
    <row r="2055" ht="12" customHeight="1" x14ac:dyDescent="0.35"/>
    <row r="2056" ht="12" customHeight="1" x14ac:dyDescent="0.35"/>
    <row r="2057" ht="12" customHeight="1" x14ac:dyDescent="0.35"/>
    <row r="2058" ht="12" customHeight="1" x14ac:dyDescent="0.35"/>
    <row r="2059" ht="12" customHeight="1" x14ac:dyDescent="0.35"/>
    <row r="2060" ht="12" customHeight="1" x14ac:dyDescent="0.35"/>
    <row r="2061" ht="12" customHeight="1" x14ac:dyDescent="0.35"/>
    <row r="2062" ht="12" customHeight="1" x14ac:dyDescent="0.35"/>
    <row r="2063" ht="12" customHeight="1" x14ac:dyDescent="0.35"/>
    <row r="2064" ht="12" customHeight="1" x14ac:dyDescent="0.35"/>
    <row r="2065" ht="12" customHeight="1" x14ac:dyDescent="0.35"/>
    <row r="2066" ht="12" customHeight="1" x14ac:dyDescent="0.35"/>
    <row r="2067" ht="12" customHeight="1" x14ac:dyDescent="0.35"/>
    <row r="2068" ht="12" customHeight="1" x14ac:dyDescent="0.35"/>
    <row r="2069" ht="12" customHeight="1" x14ac:dyDescent="0.35"/>
    <row r="2070" ht="12" customHeight="1" x14ac:dyDescent="0.35"/>
    <row r="2071" ht="12" customHeight="1" x14ac:dyDescent="0.35"/>
    <row r="2072" ht="12" customHeight="1" x14ac:dyDescent="0.35"/>
    <row r="2073" ht="12" customHeight="1" x14ac:dyDescent="0.35"/>
    <row r="2074" ht="12" customHeight="1" x14ac:dyDescent="0.35"/>
    <row r="2075" ht="12" customHeight="1" x14ac:dyDescent="0.35"/>
    <row r="2076" ht="12" customHeight="1" x14ac:dyDescent="0.35"/>
    <row r="2077" ht="12" customHeight="1" x14ac:dyDescent="0.35"/>
    <row r="2078" ht="12" customHeight="1" x14ac:dyDescent="0.35"/>
    <row r="2079" ht="12" customHeight="1" x14ac:dyDescent="0.35"/>
    <row r="2080" ht="12" customHeight="1" x14ac:dyDescent="0.35"/>
    <row r="2081" ht="12" customHeight="1" x14ac:dyDescent="0.35"/>
    <row r="2082" ht="12" customHeight="1" x14ac:dyDescent="0.35"/>
    <row r="2083" ht="12" customHeight="1" x14ac:dyDescent="0.35"/>
    <row r="2084" ht="12" customHeight="1" x14ac:dyDescent="0.35"/>
    <row r="2085" ht="12" customHeight="1" x14ac:dyDescent="0.35"/>
    <row r="2086" ht="12" customHeight="1" x14ac:dyDescent="0.35"/>
    <row r="2087" ht="12" customHeight="1" x14ac:dyDescent="0.35"/>
    <row r="2088" ht="12" customHeight="1" x14ac:dyDescent="0.35"/>
    <row r="2089" ht="12" customHeight="1" x14ac:dyDescent="0.35"/>
    <row r="2090" ht="12" customHeight="1" x14ac:dyDescent="0.35"/>
    <row r="2091" ht="12" customHeight="1" x14ac:dyDescent="0.35"/>
    <row r="2092" ht="12" customHeight="1" x14ac:dyDescent="0.35"/>
    <row r="2093" ht="12" customHeight="1" x14ac:dyDescent="0.35"/>
    <row r="2094" ht="12" customHeight="1" x14ac:dyDescent="0.35"/>
    <row r="2095" ht="12" customHeight="1" x14ac:dyDescent="0.35"/>
    <row r="2096" ht="12" customHeight="1" x14ac:dyDescent="0.35"/>
    <row r="2097" ht="12" customHeight="1" x14ac:dyDescent="0.35"/>
    <row r="2098" ht="12" customHeight="1" x14ac:dyDescent="0.35"/>
    <row r="2099" ht="12" customHeight="1" x14ac:dyDescent="0.35"/>
    <row r="2100" ht="12" customHeight="1" x14ac:dyDescent="0.35"/>
    <row r="2101" ht="12" customHeight="1" x14ac:dyDescent="0.35"/>
    <row r="2102" ht="12" customHeight="1" x14ac:dyDescent="0.35"/>
    <row r="2103" ht="12" customHeight="1" x14ac:dyDescent="0.35"/>
    <row r="2104" ht="12" customHeight="1" x14ac:dyDescent="0.35"/>
    <row r="2105" ht="12" customHeight="1" x14ac:dyDescent="0.35"/>
    <row r="2106" ht="12" customHeight="1" x14ac:dyDescent="0.35"/>
    <row r="2107" ht="12" customHeight="1" x14ac:dyDescent="0.35"/>
    <row r="2108" ht="12" customHeight="1" x14ac:dyDescent="0.35"/>
    <row r="2109" ht="12" customHeight="1" x14ac:dyDescent="0.35"/>
    <row r="2110" ht="12" customHeight="1" x14ac:dyDescent="0.35"/>
    <row r="2111" ht="12" customHeight="1" x14ac:dyDescent="0.35"/>
    <row r="2112" ht="12" customHeight="1" x14ac:dyDescent="0.35"/>
    <row r="2113" ht="12" customHeight="1" x14ac:dyDescent="0.35"/>
    <row r="2114" ht="12" customHeight="1" x14ac:dyDescent="0.35"/>
    <row r="2115" ht="12" customHeight="1" x14ac:dyDescent="0.35"/>
    <row r="2116" ht="12" customHeight="1" x14ac:dyDescent="0.35"/>
    <row r="2117" ht="12" customHeight="1" x14ac:dyDescent="0.35"/>
    <row r="2118" ht="12" customHeight="1" x14ac:dyDescent="0.35"/>
    <row r="2119" ht="12" customHeight="1" x14ac:dyDescent="0.35"/>
    <row r="2120" ht="12" customHeight="1" x14ac:dyDescent="0.35"/>
    <row r="2121" ht="12" customHeight="1" x14ac:dyDescent="0.35"/>
    <row r="2122" ht="12" customHeight="1" x14ac:dyDescent="0.35"/>
    <row r="2123" ht="12" customHeight="1" x14ac:dyDescent="0.35"/>
    <row r="2124" ht="12" customHeight="1" x14ac:dyDescent="0.35"/>
    <row r="2125" ht="12" customHeight="1" x14ac:dyDescent="0.35"/>
    <row r="2126" ht="12" customHeight="1" x14ac:dyDescent="0.35"/>
    <row r="2127" ht="12" customHeight="1" x14ac:dyDescent="0.35"/>
    <row r="2128" ht="12" customHeight="1" x14ac:dyDescent="0.35"/>
    <row r="2129" ht="12" customHeight="1" x14ac:dyDescent="0.35"/>
    <row r="2130" ht="12" customHeight="1" x14ac:dyDescent="0.35"/>
    <row r="2131" ht="12" customHeight="1" x14ac:dyDescent="0.35"/>
    <row r="2132" ht="12" customHeight="1" x14ac:dyDescent="0.35"/>
    <row r="2133" ht="12" customHeight="1" x14ac:dyDescent="0.35"/>
    <row r="2134" ht="12" customHeight="1" x14ac:dyDescent="0.35"/>
    <row r="2135" ht="12" customHeight="1" x14ac:dyDescent="0.35"/>
    <row r="2136" ht="12" customHeight="1" x14ac:dyDescent="0.35"/>
    <row r="2137" ht="12" customHeight="1" x14ac:dyDescent="0.35"/>
    <row r="2138" ht="12" customHeight="1" x14ac:dyDescent="0.35"/>
    <row r="2139" ht="12" customHeight="1" x14ac:dyDescent="0.35"/>
    <row r="2140" ht="12" customHeight="1" x14ac:dyDescent="0.35"/>
    <row r="2141" ht="12" customHeight="1" x14ac:dyDescent="0.35"/>
    <row r="2142" ht="12" customHeight="1" x14ac:dyDescent="0.35"/>
    <row r="2143" ht="12" customHeight="1" x14ac:dyDescent="0.35"/>
    <row r="2144" ht="12" customHeight="1" x14ac:dyDescent="0.35"/>
    <row r="2145" ht="12" customHeight="1" x14ac:dyDescent="0.35"/>
    <row r="2146" ht="12" customHeight="1" x14ac:dyDescent="0.35"/>
    <row r="2147" ht="12" customHeight="1" x14ac:dyDescent="0.35"/>
    <row r="2148" ht="12" customHeight="1" x14ac:dyDescent="0.35"/>
    <row r="2149" ht="12" customHeight="1" x14ac:dyDescent="0.35"/>
    <row r="2150" ht="12" customHeight="1" x14ac:dyDescent="0.35"/>
    <row r="2151" ht="12" customHeight="1" x14ac:dyDescent="0.35"/>
    <row r="2152" ht="12" customHeight="1" x14ac:dyDescent="0.35"/>
    <row r="2153" ht="12" customHeight="1" x14ac:dyDescent="0.35"/>
    <row r="2154" ht="12" customHeight="1" x14ac:dyDescent="0.35"/>
    <row r="2155" ht="12" customHeight="1" x14ac:dyDescent="0.35"/>
    <row r="2156" ht="12" customHeight="1" x14ac:dyDescent="0.35"/>
    <row r="2157" ht="12" customHeight="1" x14ac:dyDescent="0.35"/>
    <row r="2158" ht="12" customHeight="1" x14ac:dyDescent="0.35"/>
    <row r="2159" ht="12" customHeight="1" x14ac:dyDescent="0.35"/>
    <row r="2160" ht="12" customHeight="1" x14ac:dyDescent="0.35"/>
    <row r="2161" ht="12" customHeight="1" x14ac:dyDescent="0.35"/>
    <row r="2162" ht="12" customHeight="1" x14ac:dyDescent="0.35"/>
    <row r="2163" ht="12" customHeight="1" x14ac:dyDescent="0.35"/>
    <row r="2164" ht="12" customHeight="1" x14ac:dyDescent="0.35"/>
    <row r="2165" ht="12" customHeight="1" x14ac:dyDescent="0.35"/>
    <row r="2166" ht="12" customHeight="1" x14ac:dyDescent="0.35"/>
    <row r="2167" ht="12" customHeight="1" x14ac:dyDescent="0.35"/>
    <row r="2168" ht="12" customHeight="1" x14ac:dyDescent="0.35"/>
    <row r="2169" ht="12" customHeight="1" x14ac:dyDescent="0.35"/>
    <row r="2170" ht="12" customHeight="1" x14ac:dyDescent="0.35"/>
    <row r="2171" ht="12" customHeight="1" x14ac:dyDescent="0.35"/>
    <row r="2172" ht="12" customHeight="1" x14ac:dyDescent="0.35"/>
    <row r="2173" ht="12" customHeight="1" x14ac:dyDescent="0.35"/>
    <row r="2174" ht="12" customHeight="1" x14ac:dyDescent="0.35"/>
    <row r="2175" ht="12" customHeight="1" x14ac:dyDescent="0.35"/>
    <row r="2176" ht="12" customHeight="1" x14ac:dyDescent="0.35"/>
    <row r="2177" ht="12" customHeight="1" x14ac:dyDescent="0.35"/>
    <row r="2178" ht="12" customHeight="1" x14ac:dyDescent="0.35"/>
    <row r="2179" ht="12" customHeight="1" x14ac:dyDescent="0.35"/>
    <row r="2180" ht="12" customHeight="1" x14ac:dyDescent="0.35"/>
    <row r="2181" ht="12" customHeight="1" x14ac:dyDescent="0.35"/>
    <row r="2182" ht="12" customHeight="1" x14ac:dyDescent="0.35"/>
    <row r="2183" ht="12" customHeight="1" x14ac:dyDescent="0.35"/>
    <row r="2184" ht="12" customHeight="1" x14ac:dyDescent="0.35"/>
    <row r="2185" ht="12" customHeight="1" x14ac:dyDescent="0.35"/>
    <row r="2186" ht="12" customHeight="1" x14ac:dyDescent="0.35"/>
    <row r="2187" ht="12" customHeight="1" x14ac:dyDescent="0.35"/>
    <row r="2188" ht="12" customHeight="1" x14ac:dyDescent="0.35"/>
    <row r="2189" ht="12" customHeight="1" x14ac:dyDescent="0.35"/>
    <row r="2190" ht="12" customHeight="1" x14ac:dyDescent="0.35"/>
    <row r="2191" ht="12" customHeight="1" x14ac:dyDescent="0.35"/>
    <row r="2192" ht="12" customHeight="1" x14ac:dyDescent="0.35"/>
    <row r="2193" ht="12" customHeight="1" x14ac:dyDescent="0.35"/>
    <row r="2194" ht="12" customHeight="1" x14ac:dyDescent="0.35"/>
    <row r="2195" ht="12" customHeight="1" x14ac:dyDescent="0.35"/>
    <row r="2196" ht="12" customHeight="1" x14ac:dyDescent="0.35"/>
    <row r="2197" ht="12" customHeight="1" x14ac:dyDescent="0.35"/>
    <row r="2198" ht="12" customHeight="1" x14ac:dyDescent="0.35"/>
    <row r="2199" ht="12" customHeight="1" x14ac:dyDescent="0.35"/>
    <row r="2200" ht="12" customHeight="1" x14ac:dyDescent="0.35"/>
    <row r="2201" ht="12" customHeight="1" x14ac:dyDescent="0.35"/>
    <row r="2202" ht="12" customHeight="1" x14ac:dyDescent="0.35"/>
    <row r="2203" ht="12" customHeight="1" x14ac:dyDescent="0.35"/>
    <row r="2204" ht="12" customHeight="1" x14ac:dyDescent="0.35"/>
    <row r="2205" ht="12" customHeight="1" x14ac:dyDescent="0.35"/>
    <row r="2206" ht="12" customHeight="1" x14ac:dyDescent="0.35"/>
    <row r="2207" ht="12" customHeight="1" x14ac:dyDescent="0.35"/>
    <row r="2208" ht="12" customHeight="1" x14ac:dyDescent="0.35"/>
    <row r="2209" ht="12" customHeight="1" x14ac:dyDescent="0.35"/>
    <row r="2210" ht="12" customHeight="1" x14ac:dyDescent="0.35"/>
    <row r="2211" ht="12" customHeight="1" x14ac:dyDescent="0.35"/>
    <row r="2212" ht="12" customHeight="1" x14ac:dyDescent="0.35"/>
    <row r="2213" ht="12" customHeight="1" x14ac:dyDescent="0.35"/>
    <row r="2214" ht="12" customHeight="1" x14ac:dyDescent="0.35"/>
    <row r="2215" ht="12" customHeight="1" x14ac:dyDescent="0.35"/>
    <row r="2216" ht="12" customHeight="1" x14ac:dyDescent="0.35"/>
    <row r="2217" ht="12" customHeight="1" x14ac:dyDescent="0.35"/>
    <row r="2218" ht="12" customHeight="1" x14ac:dyDescent="0.35"/>
    <row r="2219" ht="12" customHeight="1" x14ac:dyDescent="0.35"/>
    <row r="2220" ht="12" customHeight="1" x14ac:dyDescent="0.35"/>
    <row r="2221" ht="12" customHeight="1" x14ac:dyDescent="0.35"/>
    <row r="2222" ht="12" customHeight="1" x14ac:dyDescent="0.35"/>
    <row r="2223" ht="12" customHeight="1" x14ac:dyDescent="0.35"/>
    <row r="2224" ht="12" customHeight="1" x14ac:dyDescent="0.35"/>
    <row r="2225" ht="12" customHeight="1" x14ac:dyDescent="0.35"/>
    <row r="2226" ht="12" customHeight="1" x14ac:dyDescent="0.35"/>
    <row r="2227" ht="12" customHeight="1" x14ac:dyDescent="0.35"/>
    <row r="2228" ht="12" customHeight="1" x14ac:dyDescent="0.35"/>
    <row r="2229" ht="12" customHeight="1" x14ac:dyDescent="0.35"/>
    <row r="2230" ht="12" customHeight="1" x14ac:dyDescent="0.35"/>
    <row r="2231" ht="12" customHeight="1" x14ac:dyDescent="0.35"/>
    <row r="2232" ht="12" customHeight="1" x14ac:dyDescent="0.35"/>
    <row r="2233" ht="12" customHeight="1" x14ac:dyDescent="0.35"/>
    <row r="2234" ht="12" customHeight="1" x14ac:dyDescent="0.35"/>
    <row r="2235" ht="12" customHeight="1" x14ac:dyDescent="0.35"/>
    <row r="2236" ht="12" customHeight="1" x14ac:dyDescent="0.35"/>
    <row r="2237" ht="12" customHeight="1" x14ac:dyDescent="0.35"/>
    <row r="2238" ht="12" customHeight="1" x14ac:dyDescent="0.35"/>
    <row r="2239" ht="12" customHeight="1" x14ac:dyDescent="0.35"/>
    <row r="2240" ht="12" customHeight="1" x14ac:dyDescent="0.35"/>
    <row r="2241" ht="12" customHeight="1" x14ac:dyDescent="0.35"/>
    <row r="2242" ht="12" customHeight="1" x14ac:dyDescent="0.35"/>
    <row r="2243" ht="12" customHeight="1" x14ac:dyDescent="0.35"/>
    <row r="2244" ht="12" customHeight="1" x14ac:dyDescent="0.35"/>
    <row r="2245" ht="12" customHeight="1" x14ac:dyDescent="0.35"/>
    <row r="2246" ht="12" customHeight="1" x14ac:dyDescent="0.35"/>
    <row r="2247" ht="12" customHeight="1" x14ac:dyDescent="0.35"/>
    <row r="2248" ht="12" customHeight="1" x14ac:dyDescent="0.35"/>
    <row r="2249" ht="12" customHeight="1" x14ac:dyDescent="0.35"/>
    <row r="2250" ht="12" customHeight="1" x14ac:dyDescent="0.35"/>
    <row r="2251" ht="12" customHeight="1" x14ac:dyDescent="0.35"/>
    <row r="2252" ht="12" customHeight="1" x14ac:dyDescent="0.35"/>
    <row r="2253" ht="12" customHeight="1" x14ac:dyDescent="0.35"/>
    <row r="2254" ht="12" customHeight="1" x14ac:dyDescent="0.35"/>
    <row r="2255" ht="12" customHeight="1" x14ac:dyDescent="0.35"/>
    <row r="2256" ht="12" customHeight="1" x14ac:dyDescent="0.35"/>
    <row r="2257" ht="12" customHeight="1" x14ac:dyDescent="0.35"/>
    <row r="2258" ht="12" customHeight="1" x14ac:dyDescent="0.35"/>
    <row r="2259" ht="12" customHeight="1" x14ac:dyDescent="0.35"/>
    <row r="2260" ht="12" customHeight="1" x14ac:dyDescent="0.35"/>
    <row r="2261" ht="12" customHeight="1" x14ac:dyDescent="0.35"/>
    <row r="2262" ht="12" customHeight="1" x14ac:dyDescent="0.35"/>
    <row r="2263" ht="12" customHeight="1" x14ac:dyDescent="0.35"/>
    <row r="2264" ht="12" customHeight="1" x14ac:dyDescent="0.35"/>
    <row r="2265" ht="12" customHeight="1" x14ac:dyDescent="0.35"/>
    <row r="2266" ht="12" customHeight="1" x14ac:dyDescent="0.35"/>
    <row r="2267" ht="12" customHeight="1" x14ac:dyDescent="0.35"/>
    <row r="2268" ht="12" customHeight="1" x14ac:dyDescent="0.35"/>
    <row r="2269" ht="12" customHeight="1" x14ac:dyDescent="0.35"/>
    <row r="2270" ht="12" customHeight="1" x14ac:dyDescent="0.35"/>
    <row r="2271" ht="12" customHeight="1" x14ac:dyDescent="0.35"/>
    <row r="2272" ht="12" customHeight="1" x14ac:dyDescent="0.35"/>
    <row r="2273" ht="12" customHeight="1" x14ac:dyDescent="0.35"/>
    <row r="2274" ht="12" customHeight="1" x14ac:dyDescent="0.35"/>
    <row r="2275" ht="12" customHeight="1" x14ac:dyDescent="0.35"/>
    <row r="2276" ht="12" customHeight="1" x14ac:dyDescent="0.35"/>
    <row r="2277" ht="12" customHeight="1" x14ac:dyDescent="0.35"/>
    <row r="2278" ht="12" customHeight="1" x14ac:dyDescent="0.35"/>
    <row r="2279" ht="12" customHeight="1" x14ac:dyDescent="0.35"/>
    <row r="2280" ht="12" customHeight="1" x14ac:dyDescent="0.35"/>
    <row r="2281" ht="12" customHeight="1" x14ac:dyDescent="0.35"/>
    <row r="2282" ht="12" customHeight="1" x14ac:dyDescent="0.35"/>
    <row r="2283" ht="12" customHeight="1" x14ac:dyDescent="0.35"/>
    <row r="2284" ht="12" customHeight="1" x14ac:dyDescent="0.35"/>
    <row r="2285" ht="12" customHeight="1" x14ac:dyDescent="0.35"/>
    <row r="2286" ht="12" customHeight="1" x14ac:dyDescent="0.35"/>
    <row r="2287" ht="12" customHeight="1" x14ac:dyDescent="0.35"/>
    <row r="2288" ht="12" customHeight="1" x14ac:dyDescent="0.35"/>
    <row r="2289" ht="12" customHeight="1" x14ac:dyDescent="0.35"/>
    <row r="2290" ht="12" customHeight="1" x14ac:dyDescent="0.35"/>
    <row r="2291" ht="12" customHeight="1" x14ac:dyDescent="0.35"/>
    <row r="2292" ht="12" customHeight="1" x14ac:dyDescent="0.35"/>
    <row r="2293" ht="12" customHeight="1" x14ac:dyDescent="0.35"/>
    <row r="2294" ht="12" customHeight="1" x14ac:dyDescent="0.35"/>
    <row r="2295" ht="12" customHeight="1" x14ac:dyDescent="0.35"/>
    <row r="2296" ht="12" customHeight="1" x14ac:dyDescent="0.35"/>
    <row r="2297" ht="12" customHeight="1" x14ac:dyDescent="0.35"/>
    <row r="2298" ht="12" customHeight="1" x14ac:dyDescent="0.35"/>
    <row r="2299" ht="12" customHeight="1" x14ac:dyDescent="0.35"/>
    <row r="2300" ht="12" customHeight="1" x14ac:dyDescent="0.35"/>
    <row r="2301" ht="12" customHeight="1" x14ac:dyDescent="0.35"/>
    <row r="2302" ht="12" customHeight="1" x14ac:dyDescent="0.35"/>
    <row r="2303" ht="12" customHeight="1" x14ac:dyDescent="0.35"/>
    <row r="2304" ht="12" customHeight="1" x14ac:dyDescent="0.35"/>
    <row r="2305" ht="12" customHeight="1" x14ac:dyDescent="0.35"/>
    <row r="2306" ht="12" customHeight="1" x14ac:dyDescent="0.35"/>
    <row r="2307" ht="12" customHeight="1" x14ac:dyDescent="0.35"/>
    <row r="2308" ht="12" customHeight="1" x14ac:dyDescent="0.35"/>
    <row r="2309" ht="12" customHeight="1" x14ac:dyDescent="0.35"/>
    <row r="2310" ht="12" customHeight="1" x14ac:dyDescent="0.35"/>
    <row r="2311" ht="12" customHeight="1" x14ac:dyDescent="0.35"/>
    <row r="2312" ht="12" customHeight="1" x14ac:dyDescent="0.35"/>
    <row r="2313" ht="12" customHeight="1" x14ac:dyDescent="0.35"/>
    <row r="2314" ht="12" customHeight="1" x14ac:dyDescent="0.35"/>
    <row r="2315" ht="12" customHeight="1" x14ac:dyDescent="0.35"/>
    <row r="2316" ht="12" customHeight="1" x14ac:dyDescent="0.35"/>
    <row r="2317" ht="12" customHeight="1" x14ac:dyDescent="0.35"/>
    <row r="2318" ht="12" customHeight="1" x14ac:dyDescent="0.35"/>
    <row r="2319" ht="12" customHeight="1" x14ac:dyDescent="0.35"/>
    <row r="2320" ht="12" customHeight="1" x14ac:dyDescent="0.35"/>
    <row r="2321" ht="12" customHeight="1" x14ac:dyDescent="0.35"/>
    <row r="2322" ht="12" customHeight="1" x14ac:dyDescent="0.35"/>
    <row r="2323" ht="12" customHeight="1" x14ac:dyDescent="0.35"/>
    <row r="2324" ht="12" customHeight="1" x14ac:dyDescent="0.35"/>
    <row r="2325" ht="12" customHeight="1" x14ac:dyDescent="0.35"/>
    <row r="2326" ht="12" customHeight="1" x14ac:dyDescent="0.35"/>
    <row r="2327" ht="12" customHeight="1" x14ac:dyDescent="0.35"/>
    <row r="2328" ht="12" customHeight="1" x14ac:dyDescent="0.35"/>
    <row r="2329" ht="12" customHeight="1" x14ac:dyDescent="0.35"/>
    <row r="2330" ht="12" customHeight="1" x14ac:dyDescent="0.35"/>
    <row r="2331" ht="12" customHeight="1" x14ac:dyDescent="0.35"/>
    <row r="2332" ht="12" customHeight="1" x14ac:dyDescent="0.35"/>
    <row r="2333" ht="12" customHeight="1" x14ac:dyDescent="0.35"/>
    <row r="2334" ht="12" customHeight="1" x14ac:dyDescent="0.35"/>
    <row r="2335" ht="12" customHeight="1" x14ac:dyDescent="0.35"/>
    <row r="2336" ht="12" customHeight="1" x14ac:dyDescent="0.35"/>
    <row r="2337" ht="12" customHeight="1" x14ac:dyDescent="0.35"/>
    <row r="2338" ht="12" customHeight="1" x14ac:dyDescent="0.35"/>
    <row r="2339" ht="12" customHeight="1" x14ac:dyDescent="0.35"/>
    <row r="2340" ht="12" customHeight="1" x14ac:dyDescent="0.35"/>
    <row r="2341" ht="12" customHeight="1" x14ac:dyDescent="0.35"/>
    <row r="2342" ht="12" customHeight="1" x14ac:dyDescent="0.35"/>
    <row r="2343" ht="12" customHeight="1" x14ac:dyDescent="0.35"/>
    <row r="2344" ht="12" customHeight="1" x14ac:dyDescent="0.35"/>
    <row r="2345" ht="12" customHeight="1" x14ac:dyDescent="0.35"/>
    <row r="2346" ht="12" customHeight="1" x14ac:dyDescent="0.35"/>
    <row r="2347" ht="12" customHeight="1" x14ac:dyDescent="0.35"/>
    <row r="2348" ht="12" customHeight="1" x14ac:dyDescent="0.35"/>
    <row r="2349" ht="12" customHeight="1" x14ac:dyDescent="0.35"/>
    <row r="2350" ht="12" customHeight="1" x14ac:dyDescent="0.35"/>
    <row r="2351" ht="12" customHeight="1" x14ac:dyDescent="0.35"/>
    <row r="2352" ht="12" customHeight="1" x14ac:dyDescent="0.35"/>
    <row r="2353" ht="12" customHeight="1" x14ac:dyDescent="0.35"/>
    <row r="2354" ht="12" customHeight="1" x14ac:dyDescent="0.35"/>
    <row r="2355" ht="12" customHeight="1" x14ac:dyDescent="0.35"/>
    <row r="2356" ht="12" customHeight="1" x14ac:dyDescent="0.35"/>
    <row r="2357" ht="12" customHeight="1" x14ac:dyDescent="0.35"/>
    <row r="2358" ht="12" customHeight="1" x14ac:dyDescent="0.35"/>
    <row r="2359" ht="12" customHeight="1" x14ac:dyDescent="0.35"/>
    <row r="2360" ht="12" customHeight="1" x14ac:dyDescent="0.35"/>
    <row r="2361" ht="12" customHeight="1" x14ac:dyDescent="0.35"/>
    <row r="2362" ht="12" customHeight="1" x14ac:dyDescent="0.35"/>
    <row r="2363" ht="12" customHeight="1" x14ac:dyDescent="0.35"/>
    <row r="2364" ht="12" customHeight="1" x14ac:dyDescent="0.35"/>
    <row r="2365" ht="12" customHeight="1" x14ac:dyDescent="0.35"/>
    <row r="2366" ht="12" customHeight="1" x14ac:dyDescent="0.35"/>
    <row r="2367" ht="12" customHeight="1" x14ac:dyDescent="0.35"/>
    <row r="2368" ht="12" customHeight="1" x14ac:dyDescent="0.35"/>
    <row r="2369" ht="12" customHeight="1" x14ac:dyDescent="0.35"/>
    <row r="2370" ht="12" customHeight="1" x14ac:dyDescent="0.35"/>
    <row r="2371" ht="12" customHeight="1" x14ac:dyDescent="0.35"/>
    <row r="2372" ht="12" customHeight="1" x14ac:dyDescent="0.35"/>
    <row r="2373" ht="12" customHeight="1" x14ac:dyDescent="0.35"/>
    <row r="2374" ht="12" customHeight="1" x14ac:dyDescent="0.35"/>
    <row r="2375" ht="12" customHeight="1" x14ac:dyDescent="0.35"/>
    <row r="2376" ht="12" customHeight="1" x14ac:dyDescent="0.35"/>
    <row r="2377" ht="12" customHeight="1" x14ac:dyDescent="0.35"/>
    <row r="2378" ht="12" customHeight="1" x14ac:dyDescent="0.35"/>
    <row r="2379" ht="12" customHeight="1" x14ac:dyDescent="0.35"/>
    <row r="2380" ht="12" customHeight="1" x14ac:dyDescent="0.35"/>
    <row r="2381" ht="12" customHeight="1" x14ac:dyDescent="0.35"/>
    <row r="2382" ht="12" customHeight="1" x14ac:dyDescent="0.35"/>
    <row r="2383" ht="12" customHeight="1" x14ac:dyDescent="0.35"/>
    <row r="2384" ht="12" customHeight="1" x14ac:dyDescent="0.35"/>
    <row r="2385" ht="12" customHeight="1" x14ac:dyDescent="0.35"/>
    <row r="2386" ht="12" customHeight="1" x14ac:dyDescent="0.35"/>
    <row r="2387" ht="12" customHeight="1" x14ac:dyDescent="0.35"/>
    <row r="2388" ht="12" customHeight="1" x14ac:dyDescent="0.35"/>
    <row r="2389" ht="12" customHeight="1" x14ac:dyDescent="0.35"/>
    <row r="2390" ht="12" customHeight="1" x14ac:dyDescent="0.35"/>
    <row r="2391" ht="12" customHeight="1" x14ac:dyDescent="0.35"/>
    <row r="2392" ht="12" customHeight="1" x14ac:dyDescent="0.35"/>
    <row r="2393" ht="12" customHeight="1" x14ac:dyDescent="0.35"/>
    <row r="2394" ht="12" customHeight="1" x14ac:dyDescent="0.35"/>
    <row r="2395" ht="12" customHeight="1" x14ac:dyDescent="0.35"/>
    <row r="2396" ht="12" customHeight="1" x14ac:dyDescent="0.35"/>
    <row r="2397" ht="12" customHeight="1" x14ac:dyDescent="0.35"/>
    <row r="2398" ht="12" customHeight="1" x14ac:dyDescent="0.35"/>
    <row r="2399" ht="12" customHeight="1" x14ac:dyDescent="0.35"/>
    <row r="2400" ht="12" customHeight="1" x14ac:dyDescent="0.35"/>
    <row r="2401" ht="12" customHeight="1" x14ac:dyDescent="0.35"/>
    <row r="2402" ht="12" customHeight="1" x14ac:dyDescent="0.35"/>
    <row r="2403" ht="12" customHeight="1" x14ac:dyDescent="0.35"/>
    <row r="2404" ht="12" customHeight="1" x14ac:dyDescent="0.35"/>
    <row r="2405" ht="12" customHeight="1" x14ac:dyDescent="0.35"/>
    <row r="2406" ht="12" customHeight="1" x14ac:dyDescent="0.35"/>
    <row r="2407" ht="12" customHeight="1" x14ac:dyDescent="0.35"/>
    <row r="2408" ht="12" customHeight="1" x14ac:dyDescent="0.35"/>
    <row r="2409" ht="12" customHeight="1" x14ac:dyDescent="0.35"/>
    <row r="2410" ht="12" customHeight="1" x14ac:dyDescent="0.35"/>
    <row r="2411" ht="12" customHeight="1" x14ac:dyDescent="0.35"/>
    <row r="2412" ht="12" customHeight="1" x14ac:dyDescent="0.35"/>
    <row r="2413" ht="12" customHeight="1" x14ac:dyDescent="0.35"/>
    <row r="2414" ht="12" customHeight="1" x14ac:dyDescent="0.35"/>
    <row r="2415" ht="12" customHeight="1" x14ac:dyDescent="0.35"/>
    <row r="2416" ht="12" customHeight="1" x14ac:dyDescent="0.35"/>
    <row r="2417" ht="12" customHeight="1" x14ac:dyDescent="0.35"/>
    <row r="2418" ht="12" customHeight="1" x14ac:dyDescent="0.35"/>
    <row r="2419" ht="12" customHeight="1" x14ac:dyDescent="0.35"/>
    <row r="2420" ht="12" customHeight="1" x14ac:dyDescent="0.35"/>
    <row r="2421" ht="12" customHeight="1" x14ac:dyDescent="0.35"/>
    <row r="2422" ht="12" customHeight="1" x14ac:dyDescent="0.35"/>
    <row r="2423" ht="12" customHeight="1" x14ac:dyDescent="0.35"/>
    <row r="2424" ht="12" customHeight="1" x14ac:dyDescent="0.35"/>
    <row r="2425" ht="12" customHeight="1" x14ac:dyDescent="0.35"/>
    <row r="2426" ht="12" customHeight="1" x14ac:dyDescent="0.35"/>
    <row r="2427" ht="12" customHeight="1" x14ac:dyDescent="0.35"/>
    <row r="2428" ht="12" customHeight="1" x14ac:dyDescent="0.35"/>
    <row r="2429" ht="12" customHeight="1" x14ac:dyDescent="0.35"/>
    <row r="2430" ht="12" customHeight="1" x14ac:dyDescent="0.35"/>
    <row r="2431" ht="12" customHeight="1" x14ac:dyDescent="0.35"/>
    <row r="2432" ht="12" customHeight="1" x14ac:dyDescent="0.35"/>
    <row r="2433" ht="12" customHeight="1" x14ac:dyDescent="0.35"/>
    <row r="2434" ht="12" customHeight="1" x14ac:dyDescent="0.35"/>
    <row r="2435" ht="12" customHeight="1" x14ac:dyDescent="0.35"/>
    <row r="2436" ht="12" customHeight="1" x14ac:dyDescent="0.35"/>
    <row r="2437" ht="12" customHeight="1" x14ac:dyDescent="0.35"/>
    <row r="2438" ht="12" customHeight="1" x14ac:dyDescent="0.35"/>
    <row r="2439" ht="12" customHeight="1" x14ac:dyDescent="0.35"/>
    <row r="2440" ht="12" customHeight="1" x14ac:dyDescent="0.35"/>
    <row r="2441" ht="12" customHeight="1" x14ac:dyDescent="0.35"/>
    <row r="2442" ht="12" customHeight="1" x14ac:dyDescent="0.35"/>
    <row r="2443" ht="12" customHeight="1" x14ac:dyDescent="0.35"/>
    <row r="2444" ht="12" customHeight="1" x14ac:dyDescent="0.35"/>
    <row r="2445" ht="12" customHeight="1" x14ac:dyDescent="0.35"/>
    <row r="2446" ht="12" customHeight="1" x14ac:dyDescent="0.35"/>
    <row r="2447" ht="12" customHeight="1" x14ac:dyDescent="0.35"/>
    <row r="2448" ht="12" customHeight="1" x14ac:dyDescent="0.35"/>
    <row r="2449" ht="12" customHeight="1" x14ac:dyDescent="0.35"/>
    <row r="2450" ht="12" customHeight="1" x14ac:dyDescent="0.35"/>
    <row r="2451" ht="12" customHeight="1" x14ac:dyDescent="0.35"/>
    <row r="2452" ht="12" customHeight="1" x14ac:dyDescent="0.35"/>
    <row r="2453" ht="12" customHeight="1" x14ac:dyDescent="0.35"/>
    <row r="2454" ht="12" customHeight="1" x14ac:dyDescent="0.35"/>
    <row r="2455" ht="12" customHeight="1" x14ac:dyDescent="0.35"/>
    <row r="2456" ht="12" customHeight="1" x14ac:dyDescent="0.35"/>
    <row r="2457" ht="12" customHeight="1" x14ac:dyDescent="0.35"/>
    <row r="2458" ht="12" customHeight="1" x14ac:dyDescent="0.35"/>
    <row r="2459" ht="12" customHeight="1" x14ac:dyDescent="0.35"/>
    <row r="2460" ht="12" customHeight="1" x14ac:dyDescent="0.35"/>
    <row r="2461" ht="12" customHeight="1" x14ac:dyDescent="0.35"/>
    <row r="2462" ht="12" customHeight="1" x14ac:dyDescent="0.35"/>
    <row r="2463" ht="12" customHeight="1" x14ac:dyDescent="0.35"/>
    <row r="2464" ht="12" customHeight="1" x14ac:dyDescent="0.35"/>
    <row r="2465" ht="12" customHeight="1" x14ac:dyDescent="0.35"/>
    <row r="2466" ht="12" customHeight="1" x14ac:dyDescent="0.35"/>
    <row r="2467" ht="12" customHeight="1" x14ac:dyDescent="0.35"/>
    <row r="2468" ht="12" customHeight="1" x14ac:dyDescent="0.35"/>
    <row r="2469" ht="12" customHeight="1" x14ac:dyDescent="0.35"/>
    <row r="2470" ht="12" customHeight="1" x14ac:dyDescent="0.35"/>
  </sheetData>
  <sheetProtection algorithmName="SHA-512" hashValue="SHQ+PX5LWwmXISdvfxL+RJgQTBgWAb6+6f72eLkdPGsR9DezpDFNWkTjm5EviPH/AEWdip/Qe+DLRglJdzTTKw==" saltValue="Dk7q23m4oEWaONV4LZDhFg==" spinCount="100000" sheet="1" formatColumns="0" formatRows="0"/>
  <protectedRanges>
    <protectedRange sqref="F72:Q74" name="Range1"/>
    <protectedRange sqref="F72:Q73" name="Range2"/>
  </protectedRanges>
  <mergeCells count="14">
    <mergeCell ref="E115:H115"/>
    <mergeCell ref="L115:P115"/>
    <mergeCell ref="E112:H112"/>
    <mergeCell ref="L112:P112"/>
    <mergeCell ref="E113:H113"/>
    <mergeCell ref="L113:P113"/>
    <mergeCell ref="E114:H114"/>
    <mergeCell ref="L114:P114"/>
    <mergeCell ref="E8:R8"/>
    <mergeCell ref="D1:R1"/>
    <mergeCell ref="D3:G3"/>
    <mergeCell ref="A5:D5"/>
    <mergeCell ref="R5:R6"/>
    <mergeCell ref="A6:D7"/>
  </mergeCells>
  <conditionalFormatting sqref="U3:U6">
    <cfRule type="expression" dxfId="93" priority="25" stopIfTrue="1">
      <formula>U3="Yes"</formula>
    </cfRule>
    <cfRule type="expression" dxfId="92" priority="26" stopIfTrue="1">
      <formula>U3="No"</formula>
    </cfRule>
  </conditionalFormatting>
  <conditionalFormatting sqref="A5">
    <cfRule type="expression" dxfId="91" priority="24" stopIfTrue="1">
      <formula>$A$5="Your check boxes are not clear (column U).  Please correct"</formula>
    </cfRule>
  </conditionalFormatting>
  <conditionalFormatting sqref="R9:R26">
    <cfRule type="expression" dxfId="90" priority="23" stopIfTrue="1">
      <formula>R9&lt;&gt;0</formula>
    </cfRule>
  </conditionalFormatting>
  <conditionalFormatting sqref="R28:R29">
    <cfRule type="expression" dxfId="89" priority="22" stopIfTrue="1">
      <formula>R28&lt;&gt;0</formula>
    </cfRule>
  </conditionalFormatting>
  <conditionalFormatting sqref="R31">
    <cfRule type="expression" dxfId="88" priority="21" stopIfTrue="1">
      <formula>R31&lt;&gt;0</formula>
    </cfRule>
  </conditionalFormatting>
  <conditionalFormatting sqref="R34:R63">
    <cfRule type="expression" dxfId="87" priority="20" stopIfTrue="1">
      <formula>R34&lt;&gt;0</formula>
    </cfRule>
  </conditionalFormatting>
  <conditionalFormatting sqref="R65:R66">
    <cfRule type="expression" dxfId="86" priority="19" stopIfTrue="1">
      <formula>R65&lt;&gt;0</formula>
    </cfRule>
  </conditionalFormatting>
  <conditionalFormatting sqref="R68">
    <cfRule type="expression" dxfId="85" priority="18" stopIfTrue="1">
      <formula>R68&lt;&gt;0</formula>
    </cfRule>
  </conditionalFormatting>
  <conditionalFormatting sqref="R72:R74">
    <cfRule type="expression" dxfId="84" priority="17" stopIfTrue="1">
      <formula>R72&lt;&gt;0</formula>
    </cfRule>
  </conditionalFormatting>
  <conditionalFormatting sqref="R76">
    <cfRule type="expression" dxfId="83" priority="16" stopIfTrue="1">
      <formula>R76&lt;&gt;0</formula>
    </cfRule>
  </conditionalFormatting>
  <conditionalFormatting sqref="R84">
    <cfRule type="expression" dxfId="82" priority="15" stopIfTrue="1">
      <formula>R84&lt;&gt;0</formula>
    </cfRule>
  </conditionalFormatting>
  <conditionalFormatting sqref="R79:R82">
    <cfRule type="expression" dxfId="81" priority="14" stopIfTrue="1">
      <formula>R79&lt;&gt;0</formula>
    </cfRule>
  </conditionalFormatting>
  <conditionalFormatting sqref="U7">
    <cfRule type="expression" dxfId="80" priority="7">
      <formula>$U$7="Surplus"</formula>
    </cfRule>
  </conditionalFormatting>
  <conditionalFormatting sqref="D3:G3">
    <cfRule type="containsText" dxfId="79" priority="11" operator="containsText" text="Select School Name Here">
      <formula>NOT(ISERROR(SEARCH("Select School Name Here",D3)))</formula>
    </cfRule>
    <cfRule type="expression" dxfId="78" priority="12">
      <formula>$D$3="Select School Name Here"</formula>
    </cfRule>
  </conditionalFormatting>
  <conditionalFormatting sqref="A105:E105">
    <cfRule type="expression" dxfId="77" priority="10">
      <formula>$C$105="Other Capital - THIS CANNOT BE A DEFICIT - PLEASE CORRECT"</formula>
    </cfRule>
  </conditionalFormatting>
  <conditionalFormatting sqref="A100:E100">
    <cfRule type="expression" dxfId="76" priority="9">
      <formula>$C$100="UncommitTed Revenue - THIS IS A DEFICIT BALANCE"</formula>
    </cfRule>
  </conditionalFormatting>
  <conditionalFormatting sqref="A108:E108">
    <cfRule type="expression" dxfId="75" priority="8">
      <formula>$E$108&lt;0</formula>
    </cfRule>
  </conditionalFormatting>
  <conditionalFormatting sqref="F105:Q105">
    <cfRule type="expression" dxfId="74" priority="6">
      <formula>$C$105="Other Capital - THIS CANNOT BE A DEFICIT - PLEASE CORRECT"</formula>
    </cfRule>
  </conditionalFormatting>
  <conditionalFormatting sqref="F100:Q100">
    <cfRule type="expression" dxfId="73" priority="5">
      <formula>$C$100="UncommitTed Revenue - THIS IS A DEFICIT BALANCE"</formula>
    </cfRule>
  </conditionalFormatting>
  <conditionalFormatting sqref="F108:Q108">
    <cfRule type="expression" dxfId="72" priority="4">
      <formula>$E$108&lt;0</formula>
    </cfRule>
  </conditionalFormatting>
  <conditionalFormatting sqref="U2">
    <cfRule type="expression" dxfId="71" priority="2" stopIfTrue="1">
      <formula>U2="Yes"</formula>
    </cfRule>
    <cfRule type="expression" dxfId="70" priority="3" stopIfTrue="1">
      <formula>U2="No"</formula>
    </cfRule>
  </conditionalFormatting>
  <dataValidations disablePrompts="1" count="5">
    <dataValidation type="list" allowBlank="1" showInputMessage="1" showErrorMessage="1" sqref="H3" xr:uid="{62494E70-B5E9-4688-B1C7-6A7B67BE14F0}">
      <formula1>$Z$1:$Z$83</formula1>
    </dataValidation>
    <dataValidation type="decimal" allowBlank="1" showInputMessage="1" showErrorMessage="1" sqref="E31" xr:uid="{A5735738-E2BD-4C7A-8E82-F9B4AC934260}">
      <formula1>-10000000</formula1>
      <formula2>0</formula2>
    </dataValidation>
    <dataValidation type="decimal" allowBlank="1" showInputMessage="1" showErrorMessage="1" errorTitle="ERROR" error="Data must be entered as a negative value" sqref="E28:E29 E9:E26 F9:Q29" xr:uid="{FFDA172C-46F5-476A-9CD5-4BB932AFF269}">
      <formula1>-10000000</formula1>
      <formula2>0</formula2>
    </dataValidation>
    <dataValidation type="decimal" allowBlank="1" showInputMessage="1" showErrorMessage="1" errorTitle="ERROR" error="Data must be entered as a negative value" sqref="E72:E73" xr:uid="{41CE84C3-8140-4320-95D4-4848C5B10651}">
      <formula1>-1000000</formula1>
      <formula2>0</formula2>
    </dataValidation>
    <dataValidation type="decimal" allowBlank="1" showInputMessage="1" showErrorMessage="1" errorTitle="ERROR" error="Data must be entered as a negative value" sqref="F34:Q34 E35:Q66" xr:uid="{6E5A42FC-9466-4C1A-AAA5-BA9615CBA573}">
      <formula1>0</formula1>
      <formula2>10000000000</formula2>
    </dataValidation>
  </dataValidations>
  <pageMargins left="0.31496062992125984" right="0.31496062992125984" top="0.43307086614173229" bottom="0.62992125984251968" header="0.27559055118110237" footer="0.27559055118110237"/>
  <pageSetup paperSize="9" scale="50" fitToHeight="2" orientation="landscape" r:id="rId1"/>
  <headerFooter alignWithMargins="0"/>
  <rowBreaks count="1" manualBreakCount="1">
    <brk id="68" max="17" man="1"/>
  </rowBreaks>
  <ignoredErrors>
    <ignoredError sqref="E31 E68:E71 E83:E84 F31:Q31 F68:Q71 E74:E78 F75:Q78 F83:Q8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7" tint="0.59999389629810485"/>
  </sheetPr>
  <dimension ref="A1"/>
  <sheetViews>
    <sheetView zoomScale="90" zoomScaleNormal="90" workbookViewId="0">
      <selection activeCell="A21" sqref="A21"/>
    </sheetView>
  </sheetViews>
  <sheetFormatPr defaultColWidth="9.1796875" defaultRowHeight="12.5" x14ac:dyDescent="0.25"/>
  <cols>
    <col min="1" max="1" width="98.7265625" style="296" customWidth="1"/>
    <col min="2" max="16384" width="9.1796875" style="296"/>
  </cols>
  <sheetData>
    <row r="1" spans="1:1" ht="54.75" customHeight="1" x14ac:dyDescent="0.25">
      <c r="A1" s="297" t="s">
        <v>561</v>
      </c>
    </row>
  </sheetData>
  <sheetProtection formatColumns="0" formatRows="0"/>
  <pageMargins left="0.55118110236220474" right="0.55118110236220474"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7" tint="0.59999389629810485"/>
    <pageSetUpPr fitToPage="1"/>
  </sheetPr>
  <dimension ref="A1:M235"/>
  <sheetViews>
    <sheetView workbookViewId="0">
      <pane ySplit="1" topLeftCell="A2" activePane="bottomLeft" state="frozen"/>
      <selection activeCell="H78" sqref="H78"/>
      <selection pane="bottomLeft" activeCell="E9" sqref="E9"/>
    </sheetView>
  </sheetViews>
  <sheetFormatPr defaultColWidth="9.1796875" defaultRowHeight="12.5" x14ac:dyDescent="0.25"/>
  <cols>
    <col min="1" max="1" width="2" customWidth="1"/>
    <col min="2" max="2" width="5.1796875" customWidth="1"/>
    <col min="3" max="3" width="70.54296875" customWidth="1"/>
    <col min="4" max="6" width="14.54296875" customWidth="1"/>
    <col min="7" max="7" width="64.26953125" customWidth="1"/>
    <col min="8" max="9" width="9.1796875" hidden="1" customWidth="1"/>
    <col min="10" max="10" width="18.81640625" hidden="1" customWidth="1"/>
    <col min="11" max="12" width="9.1796875" hidden="1" customWidth="1"/>
    <col min="14" max="14" width="9.1796875" customWidth="1"/>
  </cols>
  <sheetData>
    <row r="1" spans="1:12" ht="23" x14ac:dyDescent="0.5">
      <c r="A1" s="197" t="s">
        <v>562</v>
      </c>
      <c r="B1" s="45"/>
      <c r="C1" s="45"/>
      <c r="D1" s="198"/>
      <c r="E1" s="198"/>
      <c r="F1" s="444" t="s">
        <v>588</v>
      </c>
      <c r="G1" s="444"/>
    </row>
    <row r="2" spans="1:12" ht="3" customHeight="1" x14ac:dyDescent="0.4">
      <c r="A2" s="14"/>
      <c r="B2" s="14"/>
      <c r="C2" s="198"/>
      <c r="D2" s="34"/>
      <c r="E2" s="34"/>
      <c r="F2" s="34"/>
      <c r="G2" s="34"/>
    </row>
    <row r="3" spans="1:12" ht="18" x14ac:dyDescent="0.4">
      <c r="A3" s="68" t="s">
        <v>563</v>
      </c>
      <c r="B3" s="14"/>
      <c r="C3" s="198"/>
      <c r="D3" s="34"/>
      <c r="E3" s="34"/>
      <c r="F3" s="34"/>
      <c r="G3" s="34"/>
    </row>
    <row r="4" spans="1:12" ht="18" x14ac:dyDescent="0.4">
      <c r="A4" s="56"/>
      <c r="B4" s="14"/>
      <c r="C4" s="198"/>
      <c r="D4" s="34"/>
      <c r="E4" s="34"/>
      <c r="F4" s="34"/>
      <c r="G4" s="34"/>
    </row>
    <row r="5" spans="1:12" ht="18" x14ac:dyDescent="0.4">
      <c r="A5" s="198"/>
      <c r="B5" s="198"/>
      <c r="C5" s="198"/>
      <c r="D5" s="200" t="s">
        <v>495</v>
      </c>
      <c r="E5" s="200" t="s">
        <v>558</v>
      </c>
      <c r="F5" s="200" t="s">
        <v>564</v>
      </c>
      <c r="G5" s="260" t="s">
        <v>565</v>
      </c>
      <c r="H5" t="s">
        <v>566</v>
      </c>
      <c r="I5" t="s">
        <v>567</v>
      </c>
      <c r="J5" s="14" t="s">
        <v>568</v>
      </c>
      <c r="L5" s="14"/>
    </row>
    <row r="6" spans="1:12" ht="18" x14ac:dyDescent="0.4">
      <c r="A6" s="198"/>
      <c r="B6" s="198"/>
      <c r="C6" s="198"/>
      <c r="D6" s="200" t="s">
        <v>510</v>
      </c>
      <c r="E6" s="200" t="s">
        <v>510</v>
      </c>
      <c r="F6" s="200" t="s">
        <v>569</v>
      </c>
      <c r="G6" s="34"/>
      <c r="K6">
        <f>COUNTIF(K9:K102,"TRUE")</f>
        <v>0</v>
      </c>
      <c r="L6">
        <f>COUNTIF(L9:L102,"More")</f>
        <v>0</v>
      </c>
    </row>
    <row r="7" spans="1:12" ht="18" x14ac:dyDescent="0.4">
      <c r="A7" s="198"/>
      <c r="B7" s="198"/>
      <c r="C7" s="198"/>
      <c r="D7" s="386" t="s">
        <v>512</v>
      </c>
      <c r="E7" s="386" t="s">
        <v>512</v>
      </c>
      <c r="F7" s="386" t="s">
        <v>512</v>
      </c>
      <c r="G7" s="34"/>
    </row>
    <row r="8" spans="1:12" ht="18" x14ac:dyDescent="0.4">
      <c r="A8" s="14"/>
      <c r="B8" s="14"/>
      <c r="C8" s="201" t="s">
        <v>570</v>
      </c>
      <c r="D8" s="198"/>
      <c r="E8" s="198"/>
      <c r="F8" s="198"/>
      <c r="G8" s="34"/>
      <c r="J8">
        <f>IFERROR(F10/D10*100,0)</f>
        <v>0</v>
      </c>
    </row>
    <row r="9" spans="1:12" ht="14" x14ac:dyDescent="0.3">
      <c r="A9" s="14"/>
      <c r="B9" s="14" t="s">
        <v>19</v>
      </c>
      <c r="C9" s="7" t="s">
        <v>20</v>
      </c>
      <c r="D9" s="205">
        <f>'Original Budget'!E9</f>
        <v>0</v>
      </c>
      <c r="E9" s="205">
        <f>'Revised Budget'!E9</f>
        <v>0</v>
      </c>
      <c r="F9" s="387">
        <f>IFERROR(E9-D9,"")</f>
        <v>0</v>
      </c>
      <c r="G9" s="202"/>
      <c r="H9">
        <v>-5</v>
      </c>
      <c r="I9">
        <v>5</v>
      </c>
      <c r="J9" s="203">
        <f>IFERROR((F9/D9*100),0)</f>
        <v>0</v>
      </c>
      <c r="K9" t="b">
        <f>OR(J9&lt;H9,J9&gt;I9)</f>
        <v>0</v>
      </c>
      <c r="L9" t="str">
        <f t="shared" ref="L9:L29" si="0">IF(K9=FALSE,"",IF(G9="","More",""))</f>
        <v/>
      </c>
    </row>
    <row r="10" spans="1:12" ht="14" x14ac:dyDescent="0.3">
      <c r="A10" s="14"/>
      <c r="B10" s="14" t="s">
        <v>21</v>
      </c>
      <c r="C10" s="7" t="s">
        <v>22</v>
      </c>
      <c r="D10" s="205">
        <f>'Original Budget'!E10</f>
        <v>0</v>
      </c>
      <c r="E10" s="205">
        <f>'Revised Budget'!E10</f>
        <v>0</v>
      </c>
      <c r="F10" s="387">
        <f t="shared" ref="F10:F26" si="1">IFERROR(E10-D10,"")</f>
        <v>0</v>
      </c>
      <c r="G10" s="202"/>
      <c r="H10">
        <v>-5</v>
      </c>
      <c r="I10">
        <v>5</v>
      </c>
      <c r="J10" s="203">
        <f>IFERROR((F10/D10*100),0)</f>
        <v>0</v>
      </c>
      <c r="K10" t="b">
        <f t="shared" ref="K10:K23" si="2">OR(J10&lt;H10,J10&gt;I10)</f>
        <v>0</v>
      </c>
      <c r="L10" t="str">
        <f t="shared" si="0"/>
        <v/>
      </c>
    </row>
    <row r="11" spans="1:12" ht="14" x14ac:dyDescent="0.3">
      <c r="A11" s="14"/>
      <c r="B11" s="14" t="s">
        <v>23</v>
      </c>
      <c r="C11" s="7" t="s">
        <v>24</v>
      </c>
      <c r="D11" s="205">
        <f>'Original Budget'!E11</f>
        <v>0</v>
      </c>
      <c r="E11" s="205">
        <f>'Revised Budget'!E11</f>
        <v>0</v>
      </c>
      <c r="F11" s="387">
        <f t="shared" si="1"/>
        <v>0</v>
      </c>
      <c r="G11" s="202"/>
      <c r="H11">
        <v>-10</v>
      </c>
      <c r="I11">
        <v>10</v>
      </c>
      <c r="J11" s="203">
        <f t="shared" ref="J11:J23" si="3">IFERROR((F11/D11*100),0)</f>
        <v>0</v>
      </c>
      <c r="K11" t="b">
        <f t="shared" si="2"/>
        <v>0</v>
      </c>
      <c r="L11" t="str">
        <f>IF(K11=FALSE,"",IF(G11="","More",""))</f>
        <v/>
      </c>
    </row>
    <row r="12" spans="1:12" ht="14" x14ac:dyDescent="0.3">
      <c r="A12" s="14"/>
      <c r="B12" s="14" t="s">
        <v>25</v>
      </c>
      <c r="C12" s="7" t="s">
        <v>26</v>
      </c>
      <c r="D12" s="205">
        <f>'Original Budget'!E12</f>
        <v>0</v>
      </c>
      <c r="E12" s="205">
        <f>'Revised Budget'!E12</f>
        <v>0</v>
      </c>
      <c r="F12" s="387">
        <f t="shared" si="1"/>
        <v>0</v>
      </c>
      <c r="G12" s="202"/>
      <c r="H12">
        <v>-10</v>
      </c>
      <c r="I12">
        <v>10</v>
      </c>
      <c r="J12" s="203">
        <f t="shared" si="3"/>
        <v>0</v>
      </c>
      <c r="K12" t="b">
        <f t="shared" si="2"/>
        <v>0</v>
      </c>
      <c r="L12" t="str">
        <f t="shared" si="0"/>
        <v/>
      </c>
    </row>
    <row r="13" spans="1:12" ht="14" x14ac:dyDescent="0.3">
      <c r="A13" s="14"/>
      <c r="B13" s="14" t="s">
        <v>27</v>
      </c>
      <c r="C13" s="7" t="s">
        <v>28</v>
      </c>
      <c r="D13" s="205">
        <f>'Original Budget'!E13</f>
        <v>0</v>
      </c>
      <c r="E13" s="205">
        <f>'Revised Budget'!E13</f>
        <v>0</v>
      </c>
      <c r="F13" s="387">
        <f t="shared" si="1"/>
        <v>0</v>
      </c>
      <c r="G13" s="202"/>
      <c r="H13">
        <v>-10</v>
      </c>
      <c r="I13">
        <v>10</v>
      </c>
      <c r="J13" s="203">
        <f t="shared" si="3"/>
        <v>0</v>
      </c>
      <c r="K13" t="b">
        <f t="shared" si="2"/>
        <v>0</v>
      </c>
      <c r="L13" t="str">
        <f t="shared" si="0"/>
        <v/>
      </c>
    </row>
    <row r="14" spans="1:12" ht="14" x14ac:dyDescent="0.3">
      <c r="A14" s="14"/>
      <c r="B14" s="14" t="s">
        <v>29</v>
      </c>
      <c r="C14" s="7" t="s">
        <v>30</v>
      </c>
      <c r="D14" s="205">
        <f>'Original Budget'!E14</f>
        <v>0</v>
      </c>
      <c r="E14" s="205">
        <f>'Revised Budget'!E14</f>
        <v>0</v>
      </c>
      <c r="F14" s="387">
        <f t="shared" si="1"/>
        <v>0</v>
      </c>
      <c r="G14" s="202"/>
      <c r="H14">
        <v>-10</v>
      </c>
      <c r="I14">
        <v>10</v>
      </c>
      <c r="J14" s="203">
        <f t="shared" si="3"/>
        <v>0</v>
      </c>
      <c r="K14" t="b">
        <f t="shared" si="2"/>
        <v>0</v>
      </c>
      <c r="L14" t="str">
        <f t="shared" si="0"/>
        <v/>
      </c>
    </row>
    <row r="15" spans="1:12" ht="14" x14ac:dyDescent="0.3">
      <c r="A15" s="14"/>
      <c r="B15" s="14" t="s">
        <v>31</v>
      </c>
      <c r="C15" s="7" t="s">
        <v>32</v>
      </c>
      <c r="D15" s="205">
        <f>'Original Budget'!E15</f>
        <v>0</v>
      </c>
      <c r="E15" s="205">
        <f>'Revised Budget'!E15</f>
        <v>0</v>
      </c>
      <c r="F15" s="387">
        <f t="shared" si="1"/>
        <v>0</v>
      </c>
      <c r="G15" s="202"/>
      <c r="H15">
        <v>-10</v>
      </c>
      <c r="I15">
        <v>10</v>
      </c>
      <c r="J15" s="203">
        <f t="shared" si="3"/>
        <v>0</v>
      </c>
      <c r="K15" t="b">
        <f t="shared" si="2"/>
        <v>0</v>
      </c>
      <c r="L15" t="str">
        <f t="shared" si="0"/>
        <v/>
      </c>
    </row>
    <row r="16" spans="1:12" ht="14" x14ac:dyDescent="0.3">
      <c r="A16" s="14"/>
      <c r="B16" s="14" t="s">
        <v>33</v>
      </c>
      <c r="C16" s="7" t="s">
        <v>34</v>
      </c>
      <c r="D16" s="205">
        <f>'Original Budget'!E16</f>
        <v>0</v>
      </c>
      <c r="E16" s="205">
        <f>'Revised Budget'!E16</f>
        <v>0</v>
      </c>
      <c r="F16" s="387">
        <f t="shared" si="1"/>
        <v>0</v>
      </c>
      <c r="G16" s="202"/>
      <c r="H16">
        <v>-10</v>
      </c>
      <c r="I16">
        <v>10</v>
      </c>
      <c r="J16" s="203">
        <f t="shared" si="3"/>
        <v>0</v>
      </c>
      <c r="K16" t="b">
        <f t="shared" si="2"/>
        <v>0</v>
      </c>
      <c r="L16" t="str">
        <f t="shared" si="0"/>
        <v/>
      </c>
    </row>
    <row r="17" spans="1:12" ht="14" x14ac:dyDescent="0.3">
      <c r="A17" s="14"/>
      <c r="B17" s="14" t="s">
        <v>35</v>
      </c>
      <c r="C17" s="7" t="s">
        <v>36</v>
      </c>
      <c r="D17" s="205">
        <f>'Original Budget'!E17</f>
        <v>0</v>
      </c>
      <c r="E17" s="205">
        <f>'Revised Budget'!E17</f>
        <v>0</v>
      </c>
      <c r="F17" s="387">
        <f t="shared" si="1"/>
        <v>0</v>
      </c>
      <c r="G17" s="202"/>
      <c r="H17">
        <v>-10</v>
      </c>
      <c r="I17">
        <v>10</v>
      </c>
      <c r="J17" s="203">
        <f t="shared" si="3"/>
        <v>0</v>
      </c>
      <c r="K17" t="b">
        <f t="shared" si="2"/>
        <v>0</v>
      </c>
      <c r="L17" t="str">
        <f t="shared" si="0"/>
        <v/>
      </c>
    </row>
    <row r="18" spans="1:12" ht="14" x14ac:dyDescent="0.3">
      <c r="A18" s="14"/>
      <c r="B18" s="14" t="s">
        <v>37</v>
      </c>
      <c r="C18" s="7" t="s">
        <v>38</v>
      </c>
      <c r="D18" s="205">
        <f>'Original Budget'!E18</f>
        <v>0</v>
      </c>
      <c r="E18" s="205">
        <f>'Revised Budget'!E18</f>
        <v>0</v>
      </c>
      <c r="F18" s="387">
        <f t="shared" si="1"/>
        <v>0</v>
      </c>
      <c r="G18" s="202"/>
      <c r="H18">
        <v>-10</v>
      </c>
      <c r="I18">
        <v>10</v>
      </c>
      <c r="J18" s="203">
        <f t="shared" si="3"/>
        <v>0</v>
      </c>
      <c r="K18" t="b">
        <f t="shared" si="2"/>
        <v>0</v>
      </c>
      <c r="L18" t="str">
        <f t="shared" si="0"/>
        <v/>
      </c>
    </row>
    <row r="19" spans="1:12" ht="14" x14ac:dyDescent="0.3">
      <c r="A19" s="14"/>
      <c r="B19" s="14" t="s">
        <v>39</v>
      </c>
      <c r="C19" s="7" t="s">
        <v>40</v>
      </c>
      <c r="D19" s="205">
        <f>'Original Budget'!E19</f>
        <v>0</v>
      </c>
      <c r="E19" s="205">
        <f>'Revised Budget'!E19</f>
        <v>0</v>
      </c>
      <c r="F19" s="387">
        <f t="shared" si="1"/>
        <v>0</v>
      </c>
      <c r="G19" s="202"/>
      <c r="H19">
        <v>-10</v>
      </c>
      <c r="I19">
        <v>10</v>
      </c>
      <c r="J19" s="203">
        <f t="shared" si="3"/>
        <v>0</v>
      </c>
      <c r="K19" t="b">
        <f t="shared" si="2"/>
        <v>0</v>
      </c>
      <c r="L19" t="str">
        <f t="shared" si="0"/>
        <v/>
      </c>
    </row>
    <row r="20" spans="1:12" ht="14" x14ac:dyDescent="0.3">
      <c r="A20" s="14"/>
      <c r="B20" s="14" t="s">
        <v>41</v>
      </c>
      <c r="C20" s="7" t="s">
        <v>42</v>
      </c>
      <c r="D20" s="205">
        <f>'Original Budget'!E20</f>
        <v>0</v>
      </c>
      <c r="E20" s="205">
        <f>'Revised Budget'!E20</f>
        <v>0</v>
      </c>
      <c r="F20" s="387">
        <f t="shared" si="1"/>
        <v>0</v>
      </c>
      <c r="G20" s="202"/>
      <c r="H20">
        <v>-10</v>
      </c>
      <c r="I20">
        <v>10</v>
      </c>
      <c r="J20" s="203">
        <f t="shared" si="3"/>
        <v>0</v>
      </c>
      <c r="K20" t="b">
        <f t="shared" si="2"/>
        <v>0</v>
      </c>
      <c r="L20" t="str">
        <f t="shared" si="0"/>
        <v/>
      </c>
    </row>
    <row r="21" spans="1:12" ht="14" x14ac:dyDescent="0.3">
      <c r="A21" s="14"/>
      <c r="B21" s="14" t="s">
        <v>43</v>
      </c>
      <c r="C21" s="7" t="s">
        <v>44</v>
      </c>
      <c r="D21" s="205">
        <f>'Original Budget'!E21</f>
        <v>0</v>
      </c>
      <c r="E21" s="205">
        <f>'Revised Budget'!E21</f>
        <v>0</v>
      </c>
      <c r="F21" s="387">
        <f t="shared" si="1"/>
        <v>0</v>
      </c>
      <c r="G21" s="202"/>
      <c r="H21">
        <v>-10</v>
      </c>
      <c r="I21">
        <v>10</v>
      </c>
      <c r="J21" s="203">
        <f t="shared" si="3"/>
        <v>0</v>
      </c>
      <c r="K21" t="b">
        <f t="shared" si="2"/>
        <v>0</v>
      </c>
      <c r="L21" t="str">
        <f t="shared" si="0"/>
        <v/>
      </c>
    </row>
    <row r="22" spans="1:12" ht="14" x14ac:dyDescent="0.3">
      <c r="A22" s="14"/>
      <c r="B22" s="14" t="s">
        <v>45</v>
      </c>
      <c r="C22" s="7" t="s">
        <v>46</v>
      </c>
      <c r="D22" s="205">
        <f>'Original Budget'!E22</f>
        <v>0</v>
      </c>
      <c r="E22" s="205">
        <f>'Revised Budget'!E22</f>
        <v>0</v>
      </c>
      <c r="F22" s="387">
        <f t="shared" si="1"/>
        <v>0</v>
      </c>
      <c r="G22" s="202"/>
      <c r="H22">
        <v>-10</v>
      </c>
      <c r="I22">
        <v>10</v>
      </c>
      <c r="J22" s="203">
        <f t="shared" si="3"/>
        <v>0</v>
      </c>
      <c r="K22" t="b">
        <f t="shared" si="2"/>
        <v>0</v>
      </c>
      <c r="L22" t="str">
        <f t="shared" si="0"/>
        <v/>
      </c>
    </row>
    <row r="23" spans="1:12" ht="14" x14ac:dyDescent="0.3">
      <c r="A23" s="14"/>
      <c r="B23" s="14" t="s">
        <v>47</v>
      </c>
      <c r="C23" s="7" t="s">
        <v>48</v>
      </c>
      <c r="D23" s="205">
        <f>'Original Budget'!E23</f>
        <v>0</v>
      </c>
      <c r="E23" s="205">
        <f>'Revised Budget'!E23</f>
        <v>0</v>
      </c>
      <c r="F23" s="387">
        <f t="shared" si="1"/>
        <v>0</v>
      </c>
      <c r="G23" s="202"/>
      <c r="H23">
        <v>-10</v>
      </c>
      <c r="I23">
        <v>10</v>
      </c>
      <c r="J23" s="203">
        <f t="shared" si="3"/>
        <v>0</v>
      </c>
      <c r="K23" t="b">
        <f t="shared" si="2"/>
        <v>0</v>
      </c>
      <c r="L23" t="str">
        <f t="shared" si="0"/>
        <v/>
      </c>
    </row>
    <row r="24" spans="1:12" ht="14" x14ac:dyDescent="0.3">
      <c r="A24" s="14"/>
      <c r="B24" s="14" t="s">
        <v>49</v>
      </c>
      <c r="C24" s="7" t="s">
        <v>50</v>
      </c>
      <c r="D24" s="205">
        <f>'Original Budget'!E24</f>
        <v>0</v>
      </c>
      <c r="E24" s="205">
        <f>'Revised Budget'!E24</f>
        <v>0</v>
      </c>
      <c r="F24" s="387">
        <f t="shared" si="1"/>
        <v>0</v>
      </c>
      <c r="G24" s="202"/>
      <c r="J24" s="203"/>
    </row>
    <row r="25" spans="1:12" ht="14" x14ac:dyDescent="0.3">
      <c r="A25" s="14"/>
      <c r="B25" s="14" t="s">
        <v>51</v>
      </c>
      <c r="C25" s="7" t="s">
        <v>52</v>
      </c>
      <c r="D25" s="205">
        <f>'Original Budget'!E25</f>
        <v>0</v>
      </c>
      <c r="E25" s="205">
        <f>'Revised Budget'!E25</f>
        <v>0</v>
      </c>
      <c r="F25" s="387">
        <f t="shared" si="1"/>
        <v>0</v>
      </c>
      <c r="G25" s="202"/>
      <c r="J25" s="203"/>
    </row>
    <row r="26" spans="1:12" ht="14" x14ac:dyDescent="0.3">
      <c r="A26" s="14"/>
      <c r="B26" s="14" t="s">
        <v>53</v>
      </c>
      <c r="C26" s="7" t="s">
        <v>54</v>
      </c>
      <c r="D26" s="205">
        <f>'Original Budget'!E26</f>
        <v>0</v>
      </c>
      <c r="E26" s="205">
        <f>'Revised Budget'!E26</f>
        <v>0</v>
      </c>
      <c r="F26" s="387">
        <f t="shared" si="1"/>
        <v>0</v>
      </c>
      <c r="G26" s="202"/>
      <c r="J26" s="203"/>
    </row>
    <row r="27" spans="1:12" ht="3" customHeight="1" x14ac:dyDescent="0.3">
      <c r="A27" s="14"/>
      <c r="B27" s="14"/>
      <c r="C27" s="7"/>
      <c r="D27" s="360"/>
      <c r="E27" s="360"/>
      <c r="F27" s="360"/>
      <c r="G27" s="388"/>
    </row>
    <row r="28" spans="1:12" ht="14" x14ac:dyDescent="0.3">
      <c r="A28" s="14"/>
      <c r="B28" s="14" t="s">
        <v>154</v>
      </c>
      <c r="C28" s="7" t="s">
        <v>155</v>
      </c>
      <c r="D28" s="205">
        <f>'Original Budget'!E28</f>
        <v>0</v>
      </c>
      <c r="E28" s="205">
        <f>'Revised Budget'!E28</f>
        <v>0</v>
      </c>
      <c r="F28" s="387">
        <f t="shared" ref="F28" si="4">IFERROR(E28-D28,"")</f>
        <v>0</v>
      </c>
      <c r="G28" s="202"/>
      <c r="H28">
        <v>-10</v>
      </c>
      <c r="I28">
        <v>10</v>
      </c>
      <c r="J28" s="203">
        <f>IFERROR((F28/D28*100),0)</f>
        <v>0</v>
      </c>
      <c r="K28" t="b">
        <f>OR(J28&lt;H28,J28&gt;I28)</f>
        <v>0</v>
      </c>
      <c r="L28" t="str">
        <f t="shared" si="0"/>
        <v/>
      </c>
    </row>
    <row r="29" spans="1:12" ht="14" x14ac:dyDescent="0.3">
      <c r="A29" s="14"/>
      <c r="B29" s="14" t="s">
        <v>55</v>
      </c>
      <c r="C29" s="7" t="s">
        <v>56</v>
      </c>
      <c r="D29" s="205">
        <f>'Original Budget'!E29</f>
        <v>0</v>
      </c>
      <c r="E29" s="205">
        <f>'Revised Budget'!E29</f>
        <v>0</v>
      </c>
      <c r="F29" s="387">
        <f t="shared" ref="F29" si="5">IFERROR(E29-D29,"")</f>
        <v>0</v>
      </c>
      <c r="G29" s="202"/>
      <c r="H29">
        <v>-10</v>
      </c>
      <c r="I29">
        <v>10</v>
      </c>
      <c r="J29" s="203">
        <f>IFERROR((F29/D29*100),0)</f>
        <v>0</v>
      </c>
      <c r="K29" t="b">
        <f>OR(J29&lt;H29,J29&gt;I29)</f>
        <v>0</v>
      </c>
      <c r="L29" t="str">
        <f t="shared" si="0"/>
        <v/>
      </c>
    </row>
    <row r="30" spans="1:12" ht="3" customHeight="1" x14ac:dyDescent="0.3">
      <c r="A30" s="14"/>
      <c r="B30" s="14"/>
      <c r="C30" s="7"/>
      <c r="D30" s="208"/>
      <c r="E30" s="208"/>
      <c r="F30" s="208"/>
      <c r="G30" s="388"/>
    </row>
    <row r="31" spans="1:12" ht="15.5" x14ac:dyDescent="0.35">
      <c r="A31" s="14"/>
      <c r="B31" s="56" t="s">
        <v>516</v>
      </c>
      <c r="C31" s="56"/>
      <c r="D31" s="204">
        <f>SUM(D9:D29)</f>
        <v>0</v>
      </c>
      <c r="E31" s="204">
        <f>SUM(E9:E29)</f>
        <v>0</v>
      </c>
      <c r="F31" s="204">
        <f>SUM(F9:F29)</f>
        <v>0</v>
      </c>
      <c r="G31" s="388"/>
    </row>
    <row r="32" spans="1:12" ht="14" x14ac:dyDescent="0.3">
      <c r="A32" s="14"/>
      <c r="B32" s="14"/>
      <c r="C32" s="7"/>
      <c r="D32" s="208"/>
      <c r="E32" s="208"/>
      <c r="F32" s="208"/>
      <c r="G32" s="388"/>
    </row>
    <row r="33" spans="1:12" ht="15.5" x14ac:dyDescent="0.35">
      <c r="A33" s="14"/>
      <c r="B33" s="56" t="s">
        <v>517</v>
      </c>
      <c r="C33" s="56"/>
      <c r="D33" s="208"/>
      <c r="E33" s="208"/>
      <c r="F33" s="208"/>
      <c r="G33" s="388"/>
    </row>
    <row r="34" spans="1:12" ht="14" x14ac:dyDescent="0.3">
      <c r="A34" s="14"/>
      <c r="B34" s="14" t="s">
        <v>57</v>
      </c>
      <c r="C34" s="7" t="s">
        <v>58</v>
      </c>
      <c r="D34" s="205">
        <f>'Original Budget'!E34</f>
        <v>0</v>
      </c>
      <c r="E34" s="205">
        <f>'Revised Budget'!E34</f>
        <v>0</v>
      </c>
      <c r="F34" s="209">
        <f t="shared" ref="F34" si="6">IFERROR(E34-D34,"")</f>
        <v>0</v>
      </c>
      <c r="G34" s="202"/>
      <c r="H34">
        <v>-10</v>
      </c>
      <c r="I34">
        <v>10</v>
      </c>
      <c r="J34" s="203">
        <f t="shared" ref="J34:J63" si="7">IFERROR((F34/D34*100),0)</f>
        <v>0</v>
      </c>
      <c r="K34" t="b">
        <f t="shared" ref="K34:K63" si="8">OR(J34&lt;H34,J34&gt;I34)</f>
        <v>0</v>
      </c>
      <c r="L34" t="str">
        <f t="shared" ref="L34:L66" si="9">IF(K34=FALSE,"",IF(G34="","More",""))</f>
        <v/>
      </c>
    </row>
    <row r="35" spans="1:12" ht="14" x14ac:dyDescent="0.3">
      <c r="A35" s="14"/>
      <c r="B35" s="14" t="s">
        <v>59</v>
      </c>
      <c r="C35" s="7" t="s">
        <v>60</v>
      </c>
      <c r="D35" s="205">
        <f>'Original Budget'!E35</f>
        <v>0</v>
      </c>
      <c r="E35" s="205">
        <f>'Revised Budget'!E35</f>
        <v>0</v>
      </c>
      <c r="F35" s="209">
        <f t="shared" ref="F35:F63" si="10">IFERROR(E35-D35,"")</f>
        <v>0</v>
      </c>
      <c r="G35" s="202"/>
      <c r="H35">
        <v>-10</v>
      </c>
      <c r="I35">
        <v>10</v>
      </c>
      <c r="J35" s="203">
        <f t="shared" si="7"/>
        <v>0</v>
      </c>
      <c r="K35" t="b">
        <f t="shared" si="8"/>
        <v>0</v>
      </c>
      <c r="L35" t="str">
        <f t="shared" si="9"/>
        <v/>
      </c>
    </row>
    <row r="36" spans="1:12" ht="14" x14ac:dyDescent="0.3">
      <c r="A36" s="14"/>
      <c r="B36" s="14" t="s">
        <v>61</v>
      </c>
      <c r="C36" s="7" t="s">
        <v>62</v>
      </c>
      <c r="D36" s="205">
        <f>'Original Budget'!E36</f>
        <v>0</v>
      </c>
      <c r="E36" s="205">
        <f>'Revised Budget'!E36</f>
        <v>0</v>
      </c>
      <c r="F36" s="209">
        <f t="shared" si="10"/>
        <v>0</v>
      </c>
      <c r="G36" s="202"/>
      <c r="H36">
        <v>-10</v>
      </c>
      <c r="I36">
        <v>10</v>
      </c>
      <c r="J36" s="203">
        <f t="shared" si="7"/>
        <v>0</v>
      </c>
      <c r="K36" t="b">
        <f t="shared" si="8"/>
        <v>0</v>
      </c>
      <c r="L36" t="str">
        <f t="shared" si="9"/>
        <v/>
      </c>
    </row>
    <row r="37" spans="1:12" ht="14" x14ac:dyDescent="0.3">
      <c r="A37" s="14"/>
      <c r="B37" s="14" t="s">
        <v>63</v>
      </c>
      <c r="C37" s="7" t="s">
        <v>64</v>
      </c>
      <c r="D37" s="205">
        <f>'Original Budget'!E37</f>
        <v>0</v>
      </c>
      <c r="E37" s="205">
        <f>'Revised Budget'!E37</f>
        <v>0</v>
      </c>
      <c r="F37" s="209">
        <f t="shared" si="10"/>
        <v>0</v>
      </c>
      <c r="G37" s="202"/>
      <c r="H37">
        <v>-10</v>
      </c>
      <c r="I37">
        <v>10</v>
      </c>
      <c r="J37" s="203">
        <f t="shared" si="7"/>
        <v>0</v>
      </c>
      <c r="K37" t="b">
        <f t="shared" si="8"/>
        <v>0</v>
      </c>
      <c r="L37" t="str">
        <f t="shared" si="9"/>
        <v/>
      </c>
    </row>
    <row r="38" spans="1:12" ht="14" x14ac:dyDescent="0.3">
      <c r="A38" s="14"/>
      <c r="B38" s="14" t="s">
        <v>65</v>
      </c>
      <c r="C38" s="7" t="s">
        <v>66</v>
      </c>
      <c r="D38" s="205">
        <f>'Original Budget'!E38</f>
        <v>0</v>
      </c>
      <c r="E38" s="205">
        <f>'Revised Budget'!E38</f>
        <v>0</v>
      </c>
      <c r="F38" s="209">
        <f t="shared" si="10"/>
        <v>0</v>
      </c>
      <c r="G38" s="202"/>
      <c r="H38">
        <v>-10</v>
      </c>
      <c r="I38">
        <v>10</v>
      </c>
      <c r="J38" s="203">
        <f t="shared" si="7"/>
        <v>0</v>
      </c>
      <c r="K38" t="b">
        <f t="shared" si="8"/>
        <v>0</v>
      </c>
      <c r="L38" t="str">
        <f t="shared" si="9"/>
        <v/>
      </c>
    </row>
    <row r="39" spans="1:12" ht="14" x14ac:dyDescent="0.3">
      <c r="A39" s="14"/>
      <c r="B39" s="14" t="s">
        <v>67</v>
      </c>
      <c r="C39" s="7" t="s">
        <v>68</v>
      </c>
      <c r="D39" s="205">
        <f>'Original Budget'!E39</f>
        <v>0</v>
      </c>
      <c r="E39" s="205">
        <f>'Revised Budget'!E39</f>
        <v>0</v>
      </c>
      <c r="F39" s="209">
        <f t="shared" si="10"/>
        <v>0</v>
      </c>
      <c r="G39" s="202"/>
      <c r="H39">
        <v>-10</v>
      </c>
      <c r="I39">
        <v>10</v>
      </c>
      <c r="J39" s="203">
        <f t="shared" si="7"/>
        <v>0</v>
      </c>
      <c r="K39" t="b">
        <f t="shared" si="8"/>
        <v>0</v>
      </c>
      <c r="L39" t="str">
        <f t="shared" si="9"/>
        <v/>
      </c>
    </row>
    <row r="40" spans="1:12" ht="14" x14ac:dyDescent="0.3">
      <c r="A40" s="14"/>
      <c r="B40" s="14" t="s">
        <v>69</v>
      </c>
      <c r="C40" s="7" t="s">
        <v>70</v>
      </c>
      <c r="D40" s="205">
        <f>'Original Budget'!E40</f>
        <v>0</v>
      </c>
      <c r="E40" s="205">
        <f>'Revised Budget'!E40</f>
        <v>0</v>
      </c>
      <c r="F40" s="209">
        <f t="shared" si="10"/>
        <v>0</v>
      </c>
      <c r="G40" s="202"/>
      <c r="H40">
        <v>-10</v>
      </c>
      <c r="I40">
        <v>10</v>
      </c>
      <c r="J40" s="203">
        <f t="shared" si="7"/>
        <v>0</v>
      </c>
      <c r="K40" t="b">
        <f t="shared" si="8"/>
        <v>0</v>
      </c>
      <c r="L40" t="str">
        <f t="shared" si="9"/>
        <v/>
      </c>
    </row>
    <row r="41" spans="1:12" ht="14" x14ac:dyDescent="0.3">
      <c r="A41" s="14"/>
      <c r="B41" s="14" t="s">
        <v>71</v>
      </c>
      <c r="C41" s="7" t="s">
        <v>72</v>
      </c>
      <c r="D41" s="205">
        <f>'Original Budget'!E41</f>
        <v>0</v>
      </c>
      <c r="E41" s="205">
        <f>'Revised Budget'!E41</f>
        <v>0</v>
      </c>
      <c r="F41" s="209">
        <f t="shared" si="10"/>
        <v>0</v>
      </c>
      <c r="G41" s="202"/>
      <c r="H41">
        <v>-10</v>
      </c>
      <c r="I41">
        <v>10</v>
      </c>
      <c r="J41" s="203">
        <f t="shared" si="7"/>
        <v>0</v>
      </c>
      <c r="K41" t="b">
        <f t="shared" si="8"/>
        <v>0</v>
      </c>
      <c r="L41" t="str">
        <f t="shared" si="9"/>
        <v/>
      </c>
    </row>
    <row r="42" spans="1:12" ht="14" x14ac:dyDescent="0.3">
      <c r="A42" s="14"/>
      <c r="B42" s="14" t="s">
        <v>73</v>
      </c>
      <c r="C42" s="7" t="s">
        <v>74</v>
      </c>
      <c r="D42" s="205">
        <f>'Original Budget'!E42</f>
        <v>0</v>
      </c>
      <c r="E42" s="205">
        <f>'Revised Budget'!E42</f>
        <v>0</v>
      </c>
      <c r="F42" s="209">
        <f t="shared" si="10"/>
        <v>0</v>
      </c>
      <c r="G42" s="202"/>
      <c r="H42">
        <v>-10</v>
      </c>
      <c r="I42">
        <v>10</v>
      </c>
      <c r="J42" s="203">
        <f t="shared" si="7"/>
        <v>0</v>
      </c>
      <c r="K42" t="b">
        <f t="shared" si="8"/>
        <v>0</v>
      </c>
      <c r="L42" t="str">
        <f t="shared" si="9"/>
        <v/>
      </c>
    </row>
    <row r="43" spans="1:12" ht="14" x14ac:dyDescent="0.3">
      <c r="A43" s="14"/>
      <c r="B43" s="14" t="s">
        <v>75</v>
      </c>
      <c r="C43" s="7" t="s">
        <v>76</v>
      </c>
      <c r="D43" s="205">
        <f>'Original Budget'!E43</f>
        <v>0</v>
      </c>
      <c r="E43" s="205">
        <f>'Revised Budget'!E43</f>
        <v>0</v>
      </c>
      <c r="F43" s="209">
        <f t="shared" si="10"/>
        <v>0</v>
      </c>
      <c r="G43" s="202"/>
      <c r="H43">
        <v>-10</v>
      </c>
      <c r="I43">
        <v>10</v>
      </c>
      <c r="J43" s="203">
        <f t="shared" si="7"/>
        <v>0</v>
      </c>
      <c r="K43" t="b">
        <f t="shared" si="8"/>
        <v>0</v>
      </c>
      <c r="L43" t="str">
        <f t="shared" si="9"/>
        <v/>
      </c>
    </row>
    <row r="44" spans="1:12" ht="14" x14ac:dyDescent="0.3">
      <c r="A44" s="14"/>
      <c r="B44" s="14" t="s">
        <v>77</v>
      </c>
      <c r="C44" s="7" t="s">
        <v>78</v>
      </c>
      <c r="D44" s="205">
        <f>'Original Budget'!E44</f>
        <v>0</v>
      </c>
      <c r="E44" s="205">
        <f>'Revised Budget'!E44</f>
        <v>0</v>
      </c>
      <c r="F44" s="209">
        <f t="shared" si="10"/>
        <v>0</v>
      </c>
      <c r="G44" s="202"/>
      <c r="H44">
        <v>-10</v>
      </c>
      <c r="I44">
        <v>10</v>
      </c>
      <c r="J44" s="203">
        <f t="shared" si="7"/>
        <v>0</v>
      </c>
      <c r="K44" t="b">
        <f t="shared" si="8"/>
        <v>0</v>
      </c>
      <c r="L44" t="str">
        <f t="shared" si="9"/>
        <v/>
      </c>
    </row>
    <row r="45" spans="1:12" ht="14" x14ac:dyDescent="0.3">
      <c r="A45" s="14"/>
      <c r="B45" s="14" t="s">
        <v>79</v>
      </c>
      <c r="C45" s="7" t="s">
        <v>80</v>
      </c>
      <c r="D45" s="205">
        <f>'Original Budget'!E45</f>
        <v>0</v>
      </c>
      <c r="E45" s="205">
        <f>'Revised Budget'!E45</f>
        <v>0</v>
      </c>
      <c r="F45" s="209">
        <f t="shared" si="10"/>
        <v>0</v>
      </c>
      <c r="G45" s="202"/>
      <c r="H45">
        <v>-10</v>
      </c>
      <c r="I45">
        <v>10</v>
      </c>
      <c r="J45" s="203">
        <f t="shared" si="7"/>
        <v>0</v>
      </c>
      <c r="K45" t="b">
        <f t="shared" si="8"/>
        <v>0</v>
      </c>
      <c r="L45" t="str">
        <f t="shared" si="9"/>
        <v/>
      </c>
    </row>
    <row r="46" spans="1:12" ht="14" x14ac:dyDescent="0.3">
      <c r="A46" s="14"/>
      <c r="B46" s="14" t="s">
        <v>81</v>
      </c>
      <c r="C46" s="7" t="s">
        <v>82</v>
      </c>
      <c r="D46" s="205">
        <f>'Original Budget'!E46</f>
        <v>0</v>
      </c>
      <c r="E46" s="205">
        <f>'Revised Budget'!E46</f>
        <v>0</v>
      </c>
      <c r="F46" s="209">
        <f t="shared" si="10"/>
        <v>0</v>
      </c>
      <c r="G46" s="202"/>
      <c r="H46">
        <v>-10</v>
      </c>
      <c r="I46">
        <v>10</v>
      </c>
      <c r="J46" s="203">
        <f t="shared" si="7"/>
        <v>0</v>
      </c>
      <c r="K46" t="b">
        <f t="shared" si="8"/>
        <v>0</v>
      </c>
      <c r="L46" t="str">
        <f t="shared" si="9"/>
        <v/>
      </c>
    </row>
    <row r="47" spans="1:12" ht="14" x14ac:dyDescent="0.3">
      <c r="A47" s="14"/>
      <c r="B47" s="14" t="s">
        <v>83</v>
      </c>
      <c r="C47" s="7" t="s">
        <v>84</v>
      </c>
      <c r="D47" s="205">
        <f>'Original Budget'!E47</f>
        <v>0</v>
      </c>
      <c r="E47" s="205">
        <f>'Revised Budget'!E47</f>
        <v>0</v>
      </c>
      <c r="F47" s="209">
        <f t="shared" si="10"/>
        <v>0</v>
      </c>
      <c r="G47" s="202"/>
      <c r="H47">
        <v>-10</v>
      </c>
      <c r="I47">
        <v>10</v>
      </c>
      <c r="J47" s="203">
        <f t="shared" si="7"/>
        <v>0</v>
      </c>
      <c r="K47" t="b">
        <f t="shared" si="8"/>
        <v>0</v>
      </c>
      <c r="L47" t="str">
        <f t="shared" si="9"/>
        <v/>
      </c>
    </row>
    <row r="48" spans="1:12" ht="14" x14ac:dyDescent="0.3">
      <c r="A48" s="14"/>
      <c r="B48" s="14" t="s">
        <v>85</v>
      </c>
      <c r="C48" s="7" t="s">
        <v>86</v>
      </c>
      <c r="D48" s="205">
        <f>'Original Budget'!E48</f>
        <v>0</v>
      </c>
      <c r="E48" s="205">
        <f>'Revised Budget'!E48</f>
        <v>0</v>
      </c>
      <c r="F48" s="209">
        <f t="shared" si="10"/>
        <v>0</v>
      </c>
      <c r="G48" s="202"/>
      <c r="H48">
        <v>-10</v>
      </c>
      <c r="I48">
        <v>10</v>
      </c>
      <c r="J48" s="203">
        <f t="shared" si="7"/>
        <v>0</v>
      </c>
      <c r="K48" t="b">
        <f t="shared" si="8"/>
        <v>0</v>
      </c>
      <c r="L48" t="str">
        <f t="shared" si="9"/>
        <v/>
      </c>
    </row>
    <row r="49" spans="1:12" ht="14" x14ac:dyDescent="0.3">
      <c r="A49" s="14"/>
      <c r="B49" s="14" t="s">
        <v>87</v>
      </c>
      <c r="C49" s="7" t="s">
        <v>88</v>
      </c>
      <c r="D49" s="205">
        <f>'Original Budget'!E49</f>
        <v>0</v>
      </c>
      <c r="E49" s="205">
        <f>'Revised Budget'!E49</f>
        <v>0</v>
      </c>
      <c r="F49" s="209">
        <f t="shared" si="10"/>
        <v>0</v>
      </c>
      <c r="G49" s="202"/>
      <c r="H49">
        <v>-10</v>
      </c>
      <c r="I49">
        <v>10</v>
      </c>
      <c r="J49" s="203">
        <f t="shared" si="7"/>
        <v>0</v>
      </c>
      <c r="K49" t="b">
        <f t="shared" si="8"/>
        <v>0</v>
      </c>
      <c r="L49" t="str">
        <f t="shared" si="9"/>
        <v/>
      </c>
    </row>
    <row r="50" spans="1:12" ht="14" x14ac:dyDescent="0.3">
      <c r="A50" s="14"/>
      <c r="B50" s="14" t="s">
        <v>89</v>
      </c>
      <c r="C50" s="7" t="s">
        <v>90</v>
      </c>
      <c r="D50" s="205">
        <f>'Original Budget'!E50</f>
        <v>0</v>
      </c>
      <c r="E50" s="205">
        <f>'Revised Budget'!E50</f>
        <v>0</v>
      </c>
      <c r="F50" s="209">
        <f t="shared" ref="F50" si="11">IFERROR(E50-D50,"")</f>
        <v>0</v>
      </c>
      <c r="G50" s="202"/>
      <c r="H50">
        <v>-10</v>
      </c>
      <c r="I50">
        <v>10</v>
      </c>
      <c r="J50" s="203">
        <f t="shared" si="7"/>
        <v>0</v>
      </c>
      <c r="K50" t="b">
        <f t="shared" si="8"/>
        <v>0</v>
      </c>
      <c r="L50" t="str">
        <f t="shared" si="9"/>
        <v/>
      </c>
    </row>
    <row r="51" spans="1:12" ht="14" x14ac:dyDescent="0.3">
      <c r="A51" s="14"/>
      <c r="B51" s="14" t="s">
        <v>91</v>
      </c>
      <c r="C51" s="7" t="s">
        <v>92</v>
      </c>
      <c r="D51" s="205">
        <f>'Original Budget'!E51</f>
        <v>0</v>
      </c>
      <c r="E51" s="205">
        <f>'Revised Budget'!E51</f>
        <v>0</v>
      </c>
      <c r="F51" s="209">
        <f t="shared" si="10"/>
        <v>0</v>
      </c>
      <c r="G51" s="202"/>
      <c r="H51">
        <v>-10</v>
      </c>
      <c r="I51">
        <v>10</v>
      </c>
      <c r="J51" s="203">
        <f t="shared" si="7"/>
        <v>0</v>
      </c>
      <c r="K51" t="b">
        <f t="shared" si="8"/>
        <v>0</v>
      </c>
      <c r="L51" t="str">
        <f t="shared" si="9"/>
        <v/>
      </c>
    </row>
    <row r="52" spans="1:12" ht="14" x14ac:dyDescent="0.3">
      <c r="A52" s="14"/>
      <c r="B52" s="14" t="s">
        <v>93</v>
      </c>
      <c r="C52" s="7" t="s">
        <v>94</v>
      </c>
      <c r="D52" s="205">
        <f>'Original Budget'!E52</f>
        <v>0</v>
      </c>
      <c r="E52" s="205">
        <f>'Revised Budget'!E52</f>
        <v>0</v>
      </c>
      <c r="F52" s="209">
        <f t="shared" si="10"/>
        <v>0</v>
      </c>
      <c r="G52" s="202"/>
      <c r="H52">
        <v>-10</v>
      </c>
      <c r="I52">
        <v>10</v>
      </c>
      <c r="J52" s="203">
        <f t="shared" si="7"/>
        <v>0</v>
      </c>
      <c r="K52" t="b">
        <f t="shared" si="8"/>
        <v>0</v>
      </c>
      <c r="L52" t="str">
        <f t="shared" si="9"/>
        <v/>
      </c>
    </row>
    <row r="53" spans="1:12" ht="14" x14ac:dyDescent="0.3">
      <c r="A53" s="14"/>
      <c r="B53" s="14" t="s">
        <v>95</v>
      </c>
      <c r="C53" s="7" t="s">
        <v>96</v>
      </c>
      <c r="D53" s="205">
        <f>'Original Budget'!E53</f>
        <v>0</v>
      </c>
      <c r="E53" s="205">
        <f>'Revised Budget'!E53</f>
        <v>0</v>
      </c>
      <c r="F53" s="209">
        <f t="shared" si="10"/>
        <v>0</v>
      </c>
      <c r="G53" s="202"/>
      <c r="H53">
        <v>-10</v>
      </c>
      <c r="I53">
        <v>10</v>
      </c>
      <c r="J53" s="203">
        <f t="shared" si="7"/>
        <v>0</v>
      </c>
      <c r="K53" t="b">
        <f t="shared" si="8"/>
        <v>0</v>
      </c>
      <c r="L53" t="str">
        <f t="shared" si="9"/>
        <v/>
      </c>
    </row>
    <row r="54" spans="1:12" ht="14" x14ac:dyDescent="0.3">
      <c r="A54" s="14"/>
      <c r="B54" s="14" t="s">
        <v>97</v>
      </c>
      <c r="C54" s="7" t="s">
        <v>98</v>
      </c>
      <c r="D54" s="205">
        <f>'Original Budget'!E54</f>
        <v>0</v>
      </c>
      <c r="E54" s="205">
        <f>'Revised Budget'!E54</f>
        <v>0</v>
      </c>
      <c r="F54" s="209">
        <f t="shared" si="10"/>
        <v>0</v>
      </c>
      <c r="G54" s="202"/>
      <c r="H54">
        <v>-10</v>
      </c>
      <c r="I54">
        <v>10</v>
      </c>
      <c r="J54" s="203">
        <f t="shared" si="7"/>
        <v>0</v>
      </c>
      <c r="K54" t="b">
        <f t="shared" si="8"/>
        <v>0</v>
      </c>
      <c r="L54" t="str">
        <f t="shared" si="9"/>
        <v/>
      </c>
    </row>
    <row r="55" spans="1:12" ht="14" x14ac:dyDescent="0.3">
      <c r="A55" s="14"/>
      <c r="B55" s="14" t="s">
        <v>99</v>
      </c>
      <c r="C55" s="7" t="s">
        <v>100</v>
      </c>
      <c r="D55" s="205">
        <f>'Original Budget'!E55</f>
        <v>0</v>
      </c>
      <c r="E55" s="205">
        <f>'Revised Budget'!E55</f>
        <v>0</v>
      </c>
      <c r="F55" s="209">
        <f t="shared" si="10"/>
        <v>0</v>
      </c>
      <c r="G55" s="202"/>
      <c r="H55">
        <v>-10</v>
      </c>
      <c r="I55">
        <v>10</v>
      </c>
      <c r="J55" s="203">
        <f t="shared" si="7"/>
        <v>0</v>
      </c>
      <c r="K55" t="b">
        <f t="shared" si="8"/>
        <v>0</v>
      </c>
      <c r="L55" t="str">
        <f t="shared" si="9"/>
        <v/>
      </c>
    </row>
    <row r="56" spans="1:12" ht="14" x14ac:dyDescent="0.3">
      <c r="A56" s="14"/>
      <c r="B56" s="14" t="s">
        <v>101</v>
      </c>
      <c r="C56" s="7" t="s">
        <v>102</v>
      </c>
      <c r="D56" s="205">
        <f>'Original Budget'!E56</f>
        <v>0</v>
      </c>
      <c r="E56" s="205">
        <f>'Revised Budget'!E56</f>
        <v>0</v>
      </c>
      <c r="F56" s="209">
        <f t="shared" si="10"/>
        <v>0</v>
      </c>
      <c r="G56" s="202"/>
      <c r="H56">
        <v>-10</v>
      </c>
      <c r="I56">
        <v>10</v>
      </c>
      <c r="J56" s="203">
        <f t="shared" si="7"/>
        <v>0</v>
      </c>
      <c r="K56" t="b">
        <f t="shared" si="8"/>
        <v>0</v>
      </c>
      <c r="L56" t="str">
        <f t="shared" si="9"/>
        <v/>
      </c>
    </row>
    <row r="57" spans="1:12" ht="14" x14ac:dyDescent="0.3">
      <c r="A57" s="14"/>
      <c r="B57" s="14" t="s">
        <v>103</v>
      </c>
      <c r="C57" s="7" t="s">
        <v>104</v>
      </c>
      <c r="D57" s="205">
        <f>'Original Budget'!E57</f>
        <v>0</v>
      </c>
      <c r="E57" s="205">
        <f>'Revised Budget'!E57</f>
        <v>0</v>
      </c>
      <c r="F57" s="209">
        <f t="shared" si="10"/>
        <v>0</v>
      </c>
      <c r="G57" s="202"/>
      <c r="H57">
        <v>-10</v>
      </c>
      <c r="I57">
        <v>10</v>
      </c>
      <c r="J57" s="203">
        <f t="shared" si="7"/>
        <v>0</v>
      </c>
      <c r="K57" t="b">
        <f t="shared" si="8"/>
        <v>0</v>
      </c>
      <c r="L57" t="str">
        <f t="shared" si="9"/>
        <v/>
      </c>
    </row>
    <row r="58" spans="1:12" ht="14" x14ac:dyDescent="0.3">
      <c r="A58" s="14"/>
      <c r="B58" s="14" t="s">
        <v>105</v>
      </c>
      <c r="C58" s="7" t="s">
        <v>106</v>
      </c>
      <c r="D58" s="205">
        <f>'Original Budget'!E58</f>
        <v>0</v>
      </c>
      <c r="E58" s="205">
        <f>'Revised Budget'!E58</f>
        <v>0</v>
      </c>
      <c r="F58" s="209">
        <f t="shared" si="10"/>
        <v>0</v>
      </c>
      <c r="G58" s="202"/>
      <c r="H58">
        <v>-10</v>
      </c>
      <c r="I58">
        <v>10</v>
      </c>
      <c r="J58" s="203">
        <f t="shared" si="7"/>
        <v>0</v>
      </c>
      <c r="K58" t="b">
        <f t="shared" si="8"/>
        <v>0</v>
      </c>
      <c r="L58" t="str">
        <f t="shared" si="9"/>
        <v/>
      </c>
    </row>
    <row r="59" spans="1:12" ht="14" x14ac:dyDescent="0.3">
      <c r="A59" s="14"/>
      <c r="B59" s="14" t="s">
        <v>107</v>
      </c>
      <c r="C59" s="7" t="s">
        <v>108</v>
      </c>
      <c r="D59" s="205">
        <f>'Original Budget'!E59</f>
        <v>0</v>
      </c>
      <c r="E59" s="205">
        <f>'Revised Budget'!E59</f>
        <v>0</v>
      </c>
      <c r="F59" s="209">
        <f t="shared" si="10"/>
        <v>0</v>
      </c>
      <c r="G59" s="202"/>
      <c r="H59">
        <v>-10</v>
      </c>
      <c r="I59">
        <v>10</v>
      </c>
      <c r="J59" s="203">
        <f t="shared" si="7"/>
        <v>0</v>
      </c>
      <c r="K59" t="b">
        <f t="shared" si="8"/>
        <v>0</v>
      </c>
      <c r="L59" t="str">
        <f t="shared" si="9"/>
        <v/>
      </c>
    </row>
    <row r="60" spans="1:12" ht="14" x14ac:dyDescent="0.3">
      <c r="A60" s="14"/>
      <c r="B60" s="14" t="s">
        <v>109</v>
      </c>
      <c r="C60" s="7" t="s">
        <v>110</v>
      </c>
      <c r="D60" s="205">
        <f>'Original Budget'!E60</f>
        <v>0</v>
      </c>
      <c r="E60" s="205">
        <f>'Revised Budget'!E60</f>
        <v>0</v>
      </c>
      <c r="F60" s="209">
        <f t="shared" si="10"/>
        <v>0</v>
      </c>
      <c r="G60" s="202"/>
      <c r="H60">
        <v>-10</v>
      </c>
      <c r="I60">
        <v>10</v>
      </c>
      <c r="J60" s="203">
        <f t="shared" si="7"/>
        <v>0</v>
      </c>
      <c r="K60" t="b">
        <f t="shared" si="8"/>
        <v>0</v>
      </c>
      <c r="L60" t="str">
        <f t="shared" si="9"/>
        <v/>
      </c>
    </row>
    <row r="61" spans="1:12" ht="14" x14ac:dyDescent="0.3">
      <c r="A61" s="14"/>
      <c r="B61" s="14" t="s">
        <v>111</v>
      </c>
      <c r="C61" s="7" t="s">
        <v>112</v>
      </c>
      <c r="D61" s="205">
        <f>'Original Budget'!E61</f>
        <v>0</v>
      </c>
      <c r="E61" s="205">
        <f>'Revised Budget'!E61</f>
        <v>0</v>
      </c>
      <c r="F61" s="209">
        <f t="shared" si="10"/>
        <v>0</v>
      </c>
      <c r="G61" s="202"/>
      <c r="H61">
        <v>-10</v>
      </c>
      <c r="I61">
        <v>10</v>
      </c>
      <c r="J61" s="203">
        <f t="shared" si="7"/>
        <v>0</v>
      </c>
      <c r="K61" t="b">
        <f t="shared" si="8"/>
        <v>0</v>
      </c>
      <c r="L61" t="str">
        <f t="shared" si="9"/>
        <v/>
      </c>
    </row>
    <row r="62" spans="1:12" ht="14" x14ac:dyDescent="0.3">
      <c r="A62" s="14"/>
      <c r="B62" s="14" t="s">
        <v>113</v>
      </c>
      <c r="C62" s="7" t="s">
        <v>114</v>
      </c>
      <c r="D62" s="205">
        <f>'Original Budget'!E62</f>
        <v>0</v>
      </c>
      <c r="E62" s="205">
        <f>'Revised Budget'!E62</f>
        <v>0</v>
      </c>
      <c r="F62" s="209">
        <f t="shared" si="10"/>
        <v>0</v>
      </c>
      <c r="G62" s="202"/>
      <c r="H62">
        <v>-10</v>
      </c>
      <c r="I62">
        <v>10</v>
      </c>
      <c r="J62" s="203">
        <f t="shared" si="7"/>
        <v>0</v>
      </c>
      <c r="K62" t="b">
        <f t="shared" si="8"/>
        <v>0</v>
      </c>
      <c r="L62" t="str">
        <f t="shared" si="9"/>
        <v/>
      </c>
    </row>
    <row r="63" spans="1:12" ht="14" x14ac:dyDescent="0.25">
      <c r="A63" s="14"/>
      <c r="B63" s="25" t="s">
        <v>115</v>
      </c>
      <c r="C63" s="107" t="s">
        <v>518</v>
      </c>
      <c r="D63" s="205">
        <f>'Original Budget'!E63</f>
        <v>0</v>
      </c>
      <c r="E63" s="205">
        <f>'Revised Budget'!E63</f>
        <v>0</v>
      </c>
      <c r="F63" s="209">
        <f t="shared" si="10"/>
        <v>0</v>
      </c>
      <c r="G63" s="202"/>
      <c r="H63">
        <v>-10</v>
      </c>
      <c r="I63">
        <v>10</v>
      </c>
      <c r="J63" s="203">
        <f t="shared" si="7"/>
        <v>0</v>
      </c>
      <c r="K63" t="b">
        <f t="shared" si="8"/>
        <v>0</v>
      </c>
      <c r="L63" t="str">
        <f t="shared" si="9"/>
        <v/>
      </c>
    </row>
    <row r="64" spans="1:12" ht="3" customHeight="1" x14ac:dyDescent="0.25">
      <c r="A64" s="14"/>
      <c r="B64" s="25"/>
      <c r="C64" s="107"/>
      <c r="D64" s="209"/>
      <c r="E64" s="209"/>
      <c r="F64" s="209"/>
      <c r="G64" s="206"/>
    </row>
    <row r="65" spans="1:12" ht="14" x14ac:dyDescent="0.25">
      <c r="A65" s="14"/>
      <c r="B65" s="14" t="s">
        <v>116</v>
      </c>
      <c r="C65" s="107" t="s">
        <v>117</v>
      </c>
      <c r="D65" s="205">
        <f>'Original Budget'!E65</f>
        <v>0</v>
      </c>
      <c r="E65" s="205">
        <f>'Revised Budget'!E65</f>
        <v>0</v>
      </c>
      <c r="F65" s="209">
        <f t="shared" ref="F65:F66" si="12">IFERROR(E65-D65,"")</f>
        <v>0</v>
      </c>
      <c r="G65" s="202"/>
      <c r="H65">
        <v>-10</v>
      </c>
      <c r="I65">
        <v>10</v>
      </c>
      <c r="J65" s="203">
        <f>IFERROR((F65/D65*100),0)</f>
        <v>0</v>
      </c>
      <c r="K65" t="b">
        <f>OR(J65&lt;H65,J65&gt;I65)</f>
        <v>0</v>
      </c>
      <c r="L65" t="str">
        <f t="shared" si="9"/>
        <v/>
      </c>
    </row>
    <row r="66" spans="1:12" ht="14" x14ac:dyDescent="0.25">
      <c r="A66" s="14"/>
      <c r="B66" s="25" t="s">
        <v>118</v>
      </c>
      <c r="C66" s="107" t="s">
        <v>119</v>
      </c>
      <c r="D66" s="205">
        <f>'Original Budget'!E66</f>
        <v>0</v>
      </c>
      <c r="E66" s="205">
        <f>'Revised Budget'!E66</f>
        <v>0</v>
      </c>
      <c r="F66" s="209">
        <f t="shared" si="12"/>
        <v>0</v>
      </c>
      <c r="G66" s="202"/>
      <c r="H66">
        <v>-10</v>
      </c>
      <c r="I66">
        <v>10</v>
      </c>
      <c r="J66" s="203">
        <f>IFERROR((F66/D66*100),0)</f>
        <v>0</v>
      </c>
      <c r="K66" t="b">
        <f>OR(J66&lt;H66,J66&gt;I66)</f>
        <v>0</v>
      </c>
      <c r="L66" t="str">
        <f t="shared" si="9"/>
        <v/>
      </c>
    </row>
    <row r="67" spans="1:12" ht="3" customHeight="1" x14ac:dyDescent="0.3">
      <c r="A67" s="14"/>
      <c r="B67" s="14"/>
      <c r="C67" s="7"/>
      <c r="D67" s="208"/>
      <c r="E67" s="208"/>
      <c r="F67" s="208"/>
      <c r="G67" s="206"/>
    </row>
    <row r="68" spans="1:12" ht="15.5" x14ac:dyDescent="0.35">
      <c r="A68" s="14"/>
      <c r="B68" s="56" t="s">
        <v>571</v>
      </c>
      <c r="C68" s="56"/>
      <c r="D68" s="204">
        <f>SUM(D34:D67)</f>
        <v>0</v>
      </c>
      <c r="E68" s="204">
        <f>SUM(E34:E67)</f>
        <v>0</v>
      </c>
      <c r="F68" s="204">
        <f>IFERROR(E68-D68,"")</f>
        <v>0</v>
      </c>
      <c r="G68" s="206"/>
    </row>
    <row r="69" spans="1:12" ht="3" customHeight="1" x14ac:dyDescent="0.3">
      <c r="A69" s="14"/>
      <c r="B69" s="14"/>
      <c r="C69" s="7"/>
      <c r="D69" s="208"/>
      <c r="E69" s="208"/>
      <c r="F69" s="208"/>
      <c r="G69" s="206"/>
    </row>
    <row r="70" spans="1:12" ht="14" x14ac:dyDescent="0.3">
      <c r="A70" s="14"/>
      <c r="B70" s="14"/>
      <c r="C70" s="7"/>
      <c r="D70" s="208"/>
      <c r="E70" s="208"/>
      <c r="F70" s="208"/>
      <c r="G70" s="206"/>
    </row>
    <row r="71" spans="1:12" ht="15.5" x14ac:dyDescent="0.35">
      <c r="A71" s="14"/>
      <c r="B71" s="56" t="s">
        <v>520</v>
      </c>
      <c r="C71" s="56"/>
      <c r="D71" s="208"/>
      <c r="E71" s="208"/>
      <c r="F71" s="208"/>
      <c r="G71" s="206"/>
    </row>
    <row r="72" spans="1:12" ht="14" x14ac:dyDescent="0.3">
      <c r="A72" s="14"/>
      <c r="B72" s="14" t="s">
        <v>120</v>
      </c>
      <c r="C72" s="110" t="s">
        <v>121</v>
      </c>
      <c r="D72" s="205">
        <f>'Original Budget'!E72</f>
        <v>0</v>
      </c>
      <c r="E72" s="205">
        <f>'Revised Budget'!E72</f>
        <v>0</v>
      </c>
      <c r="F72" s="209">
        <f t="shared" ref="F72:F74" si="13">IFERROR(E72-D72,"")</f>
        <v>0</v>
      </c>
      <c r="G72" s="202"/>
      <c r="H72">
        <v>-10</v>
      </c>
      <c r="I72">
        <v>10</v>
      </c>
      <c r="J72" s="203">
        <f>IFERROR((F72/D72*100),0)</f>
        <v>0</v>
      </c>
      <c r="K72" t="b">
        <f>OR(J72&lt;H72,J72&gt;I72)</f>
        <v>0</v>
      </c>
      <c r="L72" t="str">
        <f t="shared" ref="L72:L74" si="14">IF(K72=FALSE,"",IF(G72="","More",""))</f>
        <v/>
      </c>
    </row>
    <row r="73" spans="1:12" ht="14" x14ac:dyDescent="0.3">
      <c r="A73" s="14"/>
      <c r="B73" s="14" t="s">
        <v>122</v>
      </c>
      <c r="C73" s="110" t="s">
        <v>123</v>
      </c>
      <c r="D73" s="205">
        <f>'Original Budget'!E73</f>
        <v>0</v>
      </c>
      <c r="E73" s="205">
        <f>'Revised Budget'!E73</f>
        <v>0</v>
      </c>
      <c r="F73" s="209">
        <f t="shared" si="13"/>
        <v>0</v>
      </c>
      <c r="G73" s="202"/>
      <c r="H73">
        <v>-10</v>
      </c>
      <c r="I73">
        <v>10</v>
      </c>
      <c r="J73" s="203">
        <f>IFERROR((F73/D73*100),0)</f>
        <v>0</v>
      </c>
      <c r="K73" t="b">
        <f>OR(J73&lt;H73,J73&gt;I73)</f>
        <v>0</v>
      </c>
      <c r="L73" t="str">
        <f t="shared" si="14"/>
        <v/>
      </c>
    </row>
    <row r="74" spans="1:12" ht="14" x14ac:dyDescent="0.25">
      <c r="A74" s="14"/>
      <c r="B74" s="14" t="s">
        <v>124</v>
      </c>
      <c r="C74" s="107" t="s">
        <v>521</v>
      </c>
      <c r="D74" s="205">
        <f>'Original Budget'!E74</f>
        <v>0</v>
      </c>
      <c r="E74" s="205">
        <f>'Revised Budget'!E74</f>
        <v>0</v>
      </c>
      <c r="F74" s="209">
        <f t="shared" si="13"/>
        <v>0</v>
      </c>
      <c r="G74" s="202"/>
      <c r="H74">
        <v>-10</v>
      </c>
      <c r="I74">
        <v>10</v>
      </c>
      <c r="J74" s="203">
        <f>IFERROR((F74/D74*100),0)</f>
        <v>0</v>
      </c>
      <c r="K74" t="b">
        <f>OR(J74&lt;H74,J74&gt;I74)</f>
        <v>0</v>
      </c>
      <c r="L74" t="str">
        <f t="shared" si="14"/>
        <v/>
      </c>
    </row>
    <row r="75" spans="1:12" ht="3" customHeight="1" x14ac:dyDescent="0.3">
      <c r="A75" s="14"/>
      <c r="B75" s="14"/>
      <c r="C75" s="7"/>
      <c r="D75" s="208"/>
      <c r="E75" s="208"/>
      <c r="F75" s="208"/>
      <c r="G75" s="206"/>
    </row>
    <row r="76" spans="1:12" ht="15.5" x14ac:dyDescent="0.35">
      <c r="A76" s="14"/>
      <c r="B76" s="56" t="s">
        <v>572</v>
      </c>
      <c r="C76" s="56"/>
      <c r="D76" s="204">
        <f>SUM(D72:D74)</f>
        <v>0</v>
      </c>
      <c r="E76" s="204">
        <f>SUM(E72:E74)</f>
        <v>0</v>
      </c>
      <c r="F76" s="204">
        <f>SUM(F72:F74)</f>
        <v>0</v>
      </c>
      <c r="G76" s="206"/>
    </row>
    <row r="77" spans="1:12" ht="15.5" x14ac:dyDescent="0.35">
      <c r="A77" s="14"/>
      <c r="B77" s="56"/>
      <c r="C77" s="7"/>
      <c r="D77" s="208"/>
      <c r="E77" s="208"/>
      <c r="F77" s="208"/>
      <c r="G77" s="206"/>
    </row>
    <row r="78" spans="1:12" ht="15.5" x14ac:dyDescent="0.35">
      <c r="A78" s="14"/>
      <c r="B78" s="56" t="s">
        <v>523</v>
      </c>
      <c r="C78" s="56"/>
      <c r="D78" s="208"/>
      <c r="E78" s="208"/>
      <c r="F78" s="208"/>
      <c r="G78" s="206"/>
    </row>
    <row r="79" spans="1:12" ht="14" x14ac:dyDescent="0.3">
      <c r="A79" s="14"/>
      <c r="B79" s="14" t="s">
        <v>144</v>
      </c>
      <c r="C79" s="7" t="s">
        <v>145</v>
      </c>
      <c r="D79" s="205">
        <f>'Original Budget'!E79</f>
        <v>0</v>
      </c>
      <c r="E79" s="205">
        <f>'Revised Budget'!E79</f>
        <v>0</v>
      </c>
      <c r="F79" s="205">
        <f t="shared" ref="F79:F82" si="15">IFERROR(E79-D79,"")</f>
        <v>0</v>
      </c>
      <c r="G79" s="202"/>
      <c r="H79">
        <v>-10</v>
      </c>
      <c r="I79">
        <v>10</v>
      </c>
      <c r="J79" s="203">
        <f>IFERROR((F79/D79*100),0)</f>
        <v>0</v>
      </c>
      <c r="K79" t="b">
        <f>OR(J79&lt;H79,J79&gt;I79)</f>
        <v>0</v>
      </c>
      <c r="L79" t="str">
        <f t="shared" ref="L79:L82" si="16">IF(K79=FALSE,"",IF(G79="","More",""))</f>
        <v/>
      </c>
    </row>
    <row r="80" spans="1:12" ht="14" x14ac:dyDescent="0.3">
      <c r="A80" s="14"/>
      <c r="B80" s="14" t="s">
        <v>125</v>
      </c>
      <c r="C80" s="7" t="s">
        <v>126</v>
      </c>
      <c r="D80" s="205">
        <f>'Original Budget'!E80</f>
        <v>0</v>
      </c>
      <c r="E80" s="205">
        <f>'Revised Budget'!E80</f>
        <v>0</v>
      </c>
      <c r="F80" s="210">
        <f t="shared" si="15"/>
        <v>0</v>
      </c>
      <c r="G80" s="202"/>
      <c r="H80">
        <v>-10</v>
      </c>
      <c r="I80">
        <v>10</v>
      </c>
      <c r="J80" s="203">
        <f>IFERROR((F80/D80*100),0)</f>
        <v>0</v>
      </c>
      <c r="K80" t="b">
        <f>OR(J80&lt;H80,J80&gt;I80)</f>
        <v>0</v>
      </c>
      <c r="L80" t="str">
        <f t="shared" si="16"/>
        <v/>
      </c>
    </row>
    <row r="81" spans="1:13" ht="14" x14ac:dyDescent="0.3">
      <c r="A81" s="14"/>
      <c r="B81" s="14" t="s">
        <v>128</v>
      </c>
      <c r="C81" s="7" t="s">
        <v>129</v>
      </c>
      <c r="D81" s="205">
        <f>'Original Budget'!E81</f>
        <v>0</v>
      </c>
      <c r="E81" s="205">
        <f>'Revised Budget'!E81</f>
        <v>0</v>
      </c>
      <c r="F81" s="210">
        <f t="shared" si="15"/>
        <v>0</v>
      </c>
      <c r="G81" s="202"/>
      <c r="H81">
        <v>-10</v>
      </c>
      <c r="I81">
        <v>10</v>
      </c>
      <c r="J81" s="203">
        <f>IFERROR((F81/D81*100),0)</f>
        <v>0</v>
      </c>
      <c r="K81" t="b">
        <f>OR(J81&lt;H81,J81&gt;I81)</f>
        <v>0</v>
      </c>
      <c r="L81" t="str">
        <f t="shared" si="16"/>
        <v/>
      </c>
    </row>
    <row r="82" spans="1:13" ht="14" x14ac:dyDescent="0.3">
      <c r="A82" s="14"/>
      <c r="B82" s="14" t="s">
        <v>133</v>
      </c>
      <c r="C82" s="7" t="s">
        <v>134</v>
      </c>
      <c r="D82" s="205">
        <f>'Original Budget'!E82</f>
        <v>0</v>
      </c>
      <c r="E82" s="205">
        <f>'Revised Budget'!E82</f>
        <v>0</v>
      </c>
      <c r="F82" s="210">
        <f t="shared" si="15"/>
        <v>0</v>
      </c>
      <c r="G82" s="202"/>
      <c r="H82">
        <v>-10</v>
      </c>
      <c r="I82">
        <v>10</v>
      </c>
      <c r="J82" s="203">
        <f>IFERROR((F82/D82*100),0)</f>
        <v>0</v>
      </c>
      <c r="K82" t="b">
        <f>OR(J82&lt;H82,J82&gt;I82)</f>
        <v>0</v>
      </c>
      <c r="L82" t="str">
        <f t="shared" si="16"/>
        <v/>
      </c>
    </row>
    <row r="83" spans="1:13" ht="3" customHeight="1" x14ac:dyDescent="0.3">
      <c r="A83" s="14"/>
      <c r="B83" s="14"/>
      <c r="C83" s="7"/>
      <c r="D83" s="208"/>
      <c r="E83" s="208"/>
      <c r="F83" s="208"/>
      <c r="G83" s="206"/>
    </row>
    <row r="84" spans="1:13" ht="15.5" x14ac:dyDescent="0.35">
      <c r="A84" s="14"/>
      <c r="B84" s="56" t="s">
        <v>573</v>
      </c>
      <c r="C84" s="56"/>
      <c r="D84" s="204">
        <f>SUM(D79:D82)</f>
        <v>0</v>
      </c>
      <c r="E84" s="204">
        <f>SUM(E79:E82)</f>
        <v>0</v>
      </c>
      <c r="F84" s="204">
        <f t="shared" ref="F84" si="17">IFERROR(E84-D84,"")</f>
        <v>0</v>
      </c>
      <c r="G84" s="206"/>
    </row>
    <row r="85" spans="1:13" ht="15.5" x14ac:dyDescent="0.35">
      <c r="A85" s="14"/>
      <c r="B85" s="56"/>
      <c r="C85" s="7"/>
      <c r="D85" s="208"/>
      <c r="E85" s="208"/>
      <c r="F85" s="208"/>
      <c r="G85" s="206"/>
    </row>
    <row r="86" spans="1:13" ht="15.5" x14ac:dyDescent="0.35">
      <c r="A86" s="14"/>
      <c r="B86" s="56" t="s">
        <v>559</v>
      </c>
      <c r="C86" s="7"/>
      <c r="D86" s="208"/>
      <c r="E86" s="208"/>
      <c r="F86" s="208"/>
      <c r="G86" s="206"/>
    </row>
    <row r="87" spans="1:13" ht="14" x14ac:dyDescent="0.3">
      <c r="A87" s="14"/>
      <c r="B87" s="14" t="s">
        <v>208</v>
      </c>
      <c r="C87" s="207" t="s">
        <v>526</v>
      </c>
      <c r="D87" s="205">
        <f>'Original Budget'!E87</f>
        <v>0</v>
      </c>
      <c r="E87" s="205">
        <f>'Revised Budget'!E87</f>
        <v>0</v>
      </c>
      <c r="F87" s="208"/>
      <c r="G87" s="206"/>
    </row>
    <row r="88" spans="1:13" ht="14" x14ac:dyDescent="0.3">
      <c r="A88" s="14"/>
      <c r="B88" s="14" t="s">
        <v>209</v>
      </c>
      <c r="C88" s="207" t="s">
        <v>527</v>
      </c>
      <c r="D88" s="205">
        <f>'Original Budget'!E88</f>
        <v>0</v>
      </c>
      <c r="E88" s="205">
        <f>'Revised Budget'!E88</f>
        <v>0</v>
      </c>
      <c r="F88" s="208"/>
      <c r="G88" s="206"/>
    </row>
    <row r="89" spans="1:13" ht="27" customHeight="1" x14ac:dyDescent="0.3">
      <c r="A89" s="14"/>
      <c r="B89" s="14" t="s">
        <v>212</v>
      </c>
      <c r="C89" s="7" t="s">
        <v>528</v>
      </c>
      <c r="D89" s="205">
        <f>'Original Budget'!E89</f>
        <v>0</v>
      </c>
      <c r="E89" s="205">
        <f>'Revised Budget'!E89</f>
        <v>0</v>
      </c>
      <c r="F89" s="208"/>
      <c r="G89" s="206"/>
    </row>
    <row r="90" spans="1:13" ht="27" customHeight="1" x14ac:dyDescent="0.3">
      <c r="A90" s="14"/>
      <c r="B90" s="1" t="s">
        <v>529</v>
      </c>
      <c r="C90" s="207"/>
      <c r="D90" s="262">
        <f>SUM(D87:D89)</f>
        <v>0</v>
      </c>
      <c r="E90" s="262">
        <f>SUM(E87:E89)</f>
        <v>0</v>
      </c>
      <c r="F90" s="208"/>
      <c r="G90" s="206"/>
    </row>
    <row r="91" spans="1:13" ht="3" customHeight="1" x14ac:dyDescent="0.3">
      <c r="A91" s="14"/>
      <c r="B91" s="14"/>
      <c r="C91" s="207"/>
      <c r="D91" s="209"/>
      <c r="E91" s="209"/>
      <c r="F91" s="208"/>
      <c r="G91" s="206"/>
      <c r="J91" s="203"/>
      <c r="L91" t="str">
        <f t="shared" ref="L91" si="18">IF(K91=FALSE,"",IF(G91="","More",""))</f>
        <v/>
      </c>
    </row>
    <row r="92" spans="1:13" ht="27" customHeight="1" x14ac:dyDescent="0.3">
      <c r="A92" s="14"/>
      <c r="B92" s="14" t="s">
        <v>210</v>
      </c>
      <c r="C92" s="7" t="s">
        <v>530</v>
      </c>
      <c r="D92" s="205">
        <f>'Original Budget'!E92</f>
        <v>0</v>
      </c>
      <c r="E92" s="205">
        <f>'Revised Budget'!E92</f>
        <v>0</v>
      </c>
      <c r="F92" s="208"/>
      <c r="G92" s="206"/>
    </row>
    <row r="93" spans="1:13" ht="14" x14ac:dyDescent="0.3">
      <c r="A93" s="14"/>
      <c r="B93" s="14" t="s">
        <v>211</v>
      </c>
      <c r="C93" s="207" t="s">
        <v>531</v>
      </c>
      <c r="D93" s="205">
        <f>'Original Budget'!E93</f>
        <v>0</v>
      </c>
      <c r="E93" s="205">
        <f>'Revised Budget'!E93</f>
        <v>0</v>
      </c>
      <c r="F93" s="208"/>
      <c r="G93" s="206"/>
      <c r="M93" s="211"/>
    </row>
    <row r="94" spans="1:13" ht="14" x14ac:dyDescent="0.3">
      <c r="A94" s="14"/>
      <c r="B94" s="1" t="s">
        <v>532</v>
      </c>
      <c r="C94" s="207"/>
      <c r="D94" s="261">
        <f>SUM(D92:D93)</f>
        <v>0</v>
      </c>
      <c r="E94" s="261">
        <f>SUM(E92:E93)</f>
        <v>0</v>
      </c>
      <c r="F94" s="208"/>
      <c r="G94" s="206"/>
    </row>
    <row r="95" spans="1:13" ht="3" customHeight="1" x14ac:dyDescent="0.3">
      <c r="A95" s="14"/>
      <c r="B95" s="14"/>
      <c r="C95" s="207"/>
      <c r="D95" s="210"/>
      <c r="E95" s="210"/>
      <c r="F95" s="208"/>
      <c r="G95" s="206"/>
      <c r="J95" s="203"/>
      <c r="L95" t="str">
        <f t="shared" ref="L95" si="19">IF(K95=FALSE,"",IF(G95="","More",""))</f>
        <v/>
      </c>
    </row>
    <row r="96" spans="1:13" ht="16" thickBot="1" x14ac:dyDescent="0.4">
      <c r="A96" s="14"/>
      <c r="B96" s="56" t="s">
        <v>533</v>
      </c>
      <c r="C96" s="207"/>
      <c r="D96" s="263">
        <f>D90+D94</f>
        <v>0</v>
      </c>
      <c r="E96" s="263">
        <f t="shared" ref="E96" si="20">E90+E94</f>
        <v>0</v>
      </c>
      <c r="F96" s="208"/>
      <c r="G96" s="206"/>
    </row>
    <row r="97" spans="1:12" ht="14.5" thickTop="1" x14ac:dyDescent="0.3">
      <c r="A97" s="14"/>
      <c r="B97" s="14"/>
      <c r="C97" s="7"/>
      <c r="D97" s="208"/>
      <c r="E97" s="208"/>
      <c r="F97" s="208"/>
      <c r="G97" s="206"/>
    </row>
    <row r="98" spans="1:12" ht="15.5" x14ac:dyDescent="0.35">
      <c r="A98" s="14"/>
      <c r="B98" s="56" t="s">
        <v>534</v>
      </c>
      <c r="C98" s="207"/>
      <c r="D98" s="210"/>
      <c r="E98" s="210"/>
      <c r="F98" s="208"/>
      <c r="G98" s="206"/>
    </row>
    <row r="99" spans="1:12" ht="14" x14ac:dyDescent="0.3">
      <c r="A99" s="14"/>
      <c r="B99" s="14" t="s">
        <v>208</v>
      </c>
      <c r="C99" s="207" t="s">
        <v>526</v>
      </c>
      <c r="D99" s="205">
        <f>'Original Budget'!E99</f>
        <v>0</v>
      </c>
      <c r="E99" s="205">
        <f>'Revised Budget'!E99</f>
        <v>0</v>
      </c>
      <c r="F99" s="209">
        <f>IFERROR(D99-E99,"")</f>
        <v>0</v>
      </c>
      <c r="G99" s="206"/>
      <c r="J99" s="203"/>
      <c r="L99" t="str">
        <f t="shared" ref="L99" si="21">IF(K99=FALSE,"",IF(G99="","More",""))</f>
        <v/>
      </c>
    </row>
    <row r="100" spans="1:12" ht="14" x14ac:dyDescent="0.3">
      <c r="A100" s="14"/>
      <c r="B100" s="14" t="s">
        <v>209</v>
      </c>
      <c r="C100" s="7" t="s">
        <v>527</v>
      </c>
      <c r="D100" s="205">
        <f>'Original Budget'!E100</f>
        <v>0</v>
      </c>
      <c r="E100" s="205">
        <f>'Revised Budget'!E100</f>
        <v>0</v>
      </c>
      <c r="F100" s="209">
        <f>IFERROR(D100-E100,"")</f>
        <v>0</v>
      </c>
      <c r="G100" s="206"/>
    </row>
    <row r="101" spans="1:12" ht="14" x14ac:dyDescent="0.3">
      <c r="A101" s="14"/>
      <c r="B101" s="14" t="s">
        <v>212</v>
      </c>
      <c r="C101" s="207" t="s">
        <v>528</v>
      </c>
      <c r="D101" s="261">
        <f>'Original Budget'!E101</f>
        <v>0</v>
      </c>
      <c r="E101" s="261">
        <f>'Revised Budget'!E101</f>
        <v>0</v>
      </c>
      <c r="F101" s="389">
        <f>IFERROR(D101-E101,"")</f>
        <v>0</v>
      </c>
      <c r="G101" s="206"/>
    </row>
    <row r="102" spans="1:12" ht="14" x14ac:dyDescent="0.3">
      <c r="A102" s="14"/>
      <c r="B102" s="1" t="s">
        <v>529</v>
      </c>
      <c r="C102" s="207"/>
      <c r="D102" s="209">
        <f>SUM(D99:D101)</f>
        <v>0</v>
      </c>
      <c r="E102" s="209">
        <f>SUM(E99:E101)</f>
        <v>0</v>
      </c>
      <c r="F102" s="209">
        <f>IFERROR(D102-E102,"")</f>
        <v>0</v>
      </c>
      <c r="G102" s="206"/>
      <c r="J102" s="203"/>
      <c r="L102" t="str">
        <f t="shared" ref="L102" si="22">IF(K102=FALSE,"",IF(G102="","More",""))</f>
        <v/>
      </c>
    </row>
    <row r="103" spans="1:12" ht="3" customHeight="1" x14ac:dyDescent="0.35">
      <c r="A103" s="14"/>
      <c r="B103" s="56"/>
      <c r="C103" s="7"/>
      <c r="D103" s="208"/>
      <c r="E103" s="208"/>
      <c r="F103" s="208"/>
      <c r="G103" s="206"/>
    </row>
    <row r="104" spans="1:12" ht="14" x14ac:dyDescent="0.3">
      <c r="A104" s="14"/>
      <c r="B104" s="14" t="s">
        <v>210</v>
      </c>
      <c r="C104" s="207" t="s">
        <v>530</v>
      </c>
      <c r="D104" s="205">
        <f>'Original Budget'!E104</f>
        <v>0</v>
      </c>
      <c r="E104" s="205">
        <f>'Revised Budget'!E104</f>
        <v>0</v>
      </c>
      <c r="F104" s="209">
        <f>IFERROR(D104-E104,"")</f>
        <v>0</v>
      </c>
      <c r="G104" s="199"/>
    </row>
    <row r="105" spans="1:12" ht="14" x14ac:dyDescent="0.3">
      <c r="A105" s="14"/>
      <c r="B105" s="14" t="s">
        <v>211</v>
      </c>
      <c r="C105" s="207" t="s">
        <v>531</v>
      </c>
      <c r="D105" s="261">
        <f>'Original Budget'!E105</f>
        <v>0</v>
      </c>
      <c r="E105" s="261">
        <f>'Revised Budget'!E105</f>
        <v>0</v>
      </c>
      <c r="F105" s="389">
        <f>IFERROR(D105-E105,"")</f>
        <v>0</v>
      </c>
      <c r="G105" s="199"/>
    </row>
    <row r="106" spans="1:12" ht="15.5" x14ac:dyDescent="0.35">
      <c r="A106" s="14"/>
      <c r="B106" s="1" t="s">
        <v>532</v>
      </c>
      <c r="C106" s="56"/>
      <c r="D106" s="204">
        <f>SUM(D104:D105)</f>
        <v>0</v>
      </c>
      <c r="E106" s="204">
        <f>SUM(E104:E105)</f>
        <v>0</v>
      </c>
      <c r="F106" s="204">
        <f>IFERROR(D106-E106,"")</f>
        <v>0</v>
      </c>
      <c r="G106" s="199"/>
    </row>
    <row r="107" spans="1:12" ht="3" customHeight="1" x14ac:dyDescent="0.3">
      <c r="A107" s="14"/>
      <c r="B107" s="14"/>
      <c r="C107" s="207"/>
      <c r="D107" s="208"/>
      <c r="E107" s="208"/>
      <c r="F107" s="208"/>
      <c r="G107" s="199"/>
    </row>
    <row r="108" spans="1:12" ht="16" thickBot="1" x14ac:dyDescent="0.4">
      <c r="A108" s="14"/>
      <c r="B108" s="56" t="s">
        <v>574</v>
      </c>
      <c r="C108" s="207"/>
      <c r="D108" s="383">
        <f>D102+D106</f>
        <v>0</v>
      </c>
      <c r="E108" s="383">
        <f>E102+E106</f>
        <v>0</v>
      </c>
      <c r="F108" s="384">
        <f>IFERROR(D108-E108,"")</f>
        <v>0</v>
      </c>
      <c r="G108" s="199"/>
    </row>
    <row r="109" spans="1:12" ht="16" thickTop="1" x14ac:dyDescent="0.35">
      <c r="A109" s="14"/>
      <c r="B109" s="56"/>
      <c r="C109" s="207"/>
      <c r="D109" s="208"/>
      <c r="E109" s="208"/>
      <c r="F109" s="208"/>
      <c r="G109" s="34"/>
    </row>
    <row r="110" spans="1:12" ht="13" x14ac:dyDescent="0.3">
      <c r="A110" s="1"/>
      <c r="B110" s="1"/>
      <c r="C110" s="1"/>
      <c r="D110" s="204"/>
      <c r="E110" s="204"/>
      <c r="F110" s="204"/>
    </row>
    <row r="111" spans="1:12" ht="14" x14ac:dyDescent="0.3">
      <c r="A111" s="14"/>
      <c r="B111" s="14"/>
      <c r="C111" s="7"/>
      <c r="D111" s="208"/>
      <c r="E111" s="208"/>
      <c r="F111" s="208"/>
    </row>
    <row r="112" spans="1:12" x14ac:dyDescent="0.25">
      <c r="A112" s="14"/>
      <c r="B112" s="14"/>
      <c r="C112" s="14"/>
      <c r="D112" s="208"/>
      <c r="E112" s="208"/>
      <c r="F112" s="208"/>
    </row>
    <row r="113" spans="1:6" x14ac:dyDescent="0.25">
      <c r="A113" s="14"/>
      <c r="B113" s="14"/>
      <c r="C113" s="14"/>
      <c r="D113" s="208"/>
      <c r="E113" s="208"/>
      <c r="F113" s="208"/>
    </row>
    <row r="114" spans="1:6" x14ac:dyDescent="0.25">
      <c r="A114" s="14"/>
      <c r="B114" s="14"/>
      <c r="C114" s="14"/>
      <c r="D114" s="208"/>
      <c r="E114" s="208"/>
      <c r="F114" s="208"/>
    </row>
    <row r="115" spans="1:6" x14ac:dyDescent="0.25">
      <c r="A115" s="14"/>
      <c r="B115" s="14"/>
      <c r="C115" s="14"/>
      <c r="D115" s="208"/>
      <c r="E115" s="208"/>
      <c r="F115" s="208"/>
    </row>
    <row r="116" spans="1:6" x14ac:dyDescent="0.25">
      <c r="A116" s="14"/>
      <c r="B116" s="14"/>
      <c r="C116" s="14"/>
      <c r="D116" s="208"/>
      <c r="E116" s="208"/>
      <c r="F116" s="208"/>
    </row>
    <row r="117" spans="1:6" x14ac:dyDescent="0.25">
      <c r="A117" s="14"/>
      <c r="B117" s="14"/>
      <c r="C117" s="14"/>
      <c r="D117" s="208"/>
      <c r="E117" s="208"/>
      <c r="F117" s="208"/>
    </row>
    <row r="118" spans="1:6" x14ac:dyDescent="0.25">
      <c r="A118" s="14"/>
      <c r="B118" s="14"/>
      <c r="C118" s="14"/>
      <c r="D118" s="208"/>
      <c r="E118" s="208"/>
      <c r="F118" s="208"/>
    </row>
    <row r="119" spans="1:6" x14ac:dyDescent="0.25">
      <c r="A119" s="14"/>
      <c r="B119" s="14"/>
      <c r="C119" s="14"/>
      <c r="D119" s="208"/>
      <c r="E119" s="208"/>
      <c r="F119" s="208"/>
    </row>
    <row r="120" spans="1:6" x14ac:dyDescent="0.25">
      <c r="A120" s="14"/>
      <c r="B120" s="14"/>
      <c r="C120" s="14"/>
      <c r="D120" s="208"/>
      <c r="E120" s="208"/>
      <c r="F120" s="208"/>
    </row>
    <row r="121" spans="1:6" x14ac:dyDescent="0.25">
      <c r="A121" s="14"/>
      <c r="B121" s="14"/>
      <c r="C121" s="14"/>
      <c r="D121" s="208"/>
      <c r="E121" s="208"/>
      <c r="F121" s="208"/>
    </row>
    <row r="122" spans="1:6" x14ac:dyDescent="0.25">
      <c r="A122" s="14"/>
      <c r="B122" s="14"/>
      <c r="C122" s="14"/>
      <c r="D122" s="208"/>
      <c r="E122" s="208"/>
      <c r="F122" s="208"/>
    </row>
    <row r="123" spans="1:6" x14ac:dyDescent="0.25">
      <c r="A123" s="14"/>
      <c r="B123" s="14"/>
      <c r="C123" s="14"/>
      <c r="D123" s="208"/>
      <c r="E123" s="208"/>
      <c r="F123" s="208"/>
    </row>
    <row r="124" spans="1:6" x14ac:dyDescent="0.25">
      <c r="A124" s="14"/>
      <c r="B124" s="14"/>
      <c r="C124" s="14"/>
      <c r="D124" s="208"/>
      <c r="E124" s="208"/>
      <c r="F124" s="208"/>
    </row>
    <row r="125" spans="1:6" x14ac:dyDescent="0.25">
      <c r="A125" s="14"/>
      <c r="B125" s="14"/>
      <c r="C125" s="14"/>
      <c r="D125" s="208"/>
      <c r="E125" s="208"/>
      <c r="F125" s="208"/>
    </row>
    <row r="126" spans="1:6" x14ac:dyDescent="0.25">
      <c r="A126" s="14"/>
      <c r="B126" s="14"/>
      <c r="C126" s="14"/>
      <c r="D126" s="208"/>
      <c r="E126" s="208"/>
      <c r="F126" s="208"/>
    </row>
    <row r="127" spans="1:6" x14ac:dyDescent="0.25">
      <c r="A127" s="14"/>
      <c r="B127" s="14"/>
      <c r="C127" s="14"/>
      <c r="D127" s="208"/>
      <c r="E127" s="208"/>
      <c r="F127" s="208"/>
    </row>
    <row r="128" spans="1:6" x14ac:dyDescent="0.25">
      <c r="A128" s="14"/>
      <c r="B128" s="14"/>
      <c r="C128" s="14"/>
      <c r="D128" s="208"/>
      <c r="E128" s="208"/>
      <c r="F128" s="208"/>
    </row>
    <row r="129" spans="1:6" x14ac:dyDescent="0.25">
      <c r="A129" s="14"/>
      <c r="B129" s="14"/>
      <c r="C129" s="14"/>
      <c r="D129" s="208"/>
      <c r="E129" s="208"/>
      <c r="F129" s="208"/>
    </row>
    <row r="130" spans="1:6" x14ac:dyDescent="0.25">
      <c r="A130" s="14"/>
      <c r="B130" s="14"/>
      <c r="C130" s="14"/>
      <c r="D130" s="208"/>
      <c r="E130" s="208"/>
      <c r="F130" s="208"/>
    </row>
    <row r="131" spans="1:6" x14ac:dyDescent="0.25">
      <c r="A131" s="14"/>
      <c r="B131" s="14"/>
      <c r="C131" s="14"/>
      <c r="D131" s="208"/>
      <c r="E131" s="208"/>
      <c r="F131" s="208"/>
    </row>
    <row r="132" spans="1:6" x14ac:dyDescent="0.25">
      <c r="D132" s="211"/>
      <c r="E132" s="211"/>
      <c r="F132" s="211"/>
    </row>
    <row r="133" spans="1:6" x14ac:dyDescent="0.25">
      <c r="D133" s="211"/>
      <c r="E133" s="211"/>
      <c r="F133" s="211"/>
    </row>
    <row r="134" spans="1:6" x14ac:dyDescent="0.25">
      <c r="D134" s="211"/>
      <c r="E134" s="211"/>
      <c r="F134" s="211"/>
    </row>
    <row r="135" spans="1:6" x14ac:dyDescent="0.25">
      <c r="D135" s="211"/>
      <c r="E135" s="211"/>
      <c r="F135" s="211"/>
    </row>
    <row r="136" spans="1:6" x14ac:dyDescent="0.25">
      <c r="D136" s="211"/>
      <c r="E136" s="211"/>
      <c r="F136" s="211"/>
    </row>
    <row r="137" spans="1:6" x14ac:dyDescent="0.25">
      <c r="D137" s="211"/>
      <c r="E137" s="211"/>
      <c r="F137" s="211"/>
    </row>
    <row r="138" spans="1:6" x14ac:dyDescent="0.25">
      <c r="D138" s="211"/>
      <c r="E138" s="211"/>
      <c r="F138" s="211"/>
    </row>
    <row r="139" spans="1:6" x14ac:dyDescent="0.25">
      <c r="D139" s="211"/>
      <c r="E139" s="211"/>
      <c r="F139" s="211"/>
    </row>
    <row r="140" spans="1:6" x14ac:dyDescent="0.25">
      <c r="D140" s="211"/>
      <c r="E140" s="211"/>
      <c r="F140" s="211"/>
    </row>
    <row r="141" spans="1:6" x14ac:dyDescent="0.25">
      <c r="D141" s="211"/>
      <c r="E141" s="211"/>
      <c r="F141" s="211"/>
    </row>
    <row r="142" spans="1:6" x14ac:dyDescent="0.25">
      <c r="D142" s="211"/>
      <c r="E142" s="211"/>
      <c r="F142" s="211"/>
    </row>
    <row r="143" spans="1:6" x14ac:dyDescent="0.25">
      <c r="D143" s="211"/>
      <c r="E143" s="211"/>
      <c r="F143" s="211"/>
    </row>
    <row r="144" spans="1:6" x14ac:dyDescent="0.25">
      <c r="D144" s="211"/>
      <c r="E144" s="211"/>
      <c r="F144" s="211"/>
    </row>
    <row r="145" spans="4:6" x14ac:dyDescent="0.25">
      <c r="D145" s="211"/>
      <c r="E145" s="211"/>
      <c r="F145" s="211"/>
    </row>
    <row r="146" spans="4:6" x14ac:dyDescent="0.25">
      <c r="D146" s="211"/>
      <c r="E146" s="211"/>
      <c r="F146" s="211"/>
    </row>
    <row r="147" spans="4:6" x14ac:dyDescent="0.25">
      <c r="D147" s="211"/>
      <c r="E147" s="211"/>
      <c r="F147" s="211"/>
    </row>
    <row r="148" spans="4:6" x14ac:dyDescent="0.25">
      <c r="D148" s="211"/>
      <c r="E148" s="211"/>
      <c r="F148" s="211"/>
    </row>
    <row r="149" spans="4:6" x14ac:dyDescent="0.25">
      <c r="D149" s="211"/>
      <c r="E149" s="211"/>
      <c r="F149" s="211"/>
    </row>
    <row r="150" spans="4:6" x14ac:dyDescent="0.25">
      <c r="D150" s="211"/>
      <c r="E150" s="211"/>
      <c r="F150" s="211"/>
    </row>
    <row r="151" spans="4:6" x14ac:dyDescent="0.25">
      <c r="D151" s="211"/>
      <c r="E151" s="211"/>
      <c r="F151" s="211"/>
    </row>
    <row r="152" spans="4:6" x14ac:dyDescent="0.25">
      <c r="D152" s="211"/>
      <c r="E152" s="211"/>
      <c r="F152" s="211"/>
    </row>
    <row r="153" spans="4:6" x14ac:dyDescent="0.25">
      <c r="D153" s="211"/>
      <c r="E153" s="211"/>
      <c r="F153" s="211"/>
    </row>
    <row r="154" spans="4:6" x14ac:dyDescent="0.25">
      <c r="D154" s="211"/>
      <c r="E154" s="211"/>
      <c r="F154" s="211"/>
    </row>
    <row r="155" spans="4:6" x14ac:dyDescent="0.25">
      <c r="D155" s="211"/>
      <c r="E155" s="211"/>
      <c r="F155" s="211"/>
    </row>
    <row r="156" spans="4:6" x14ac:dyDescent="0.25">
      <c r="D156" s="211"/>
      <c r="E156" s="211"/>
      <c r="F156" s="211"/>
    </row>
    <row r="157" spans="4:6" x14ac:dyDescent="0.25">
      <c r="D157" s="211"/>
      <c r="E157" s="211"/>
      <c r="F157" s="211"/>
    </row>
    <row r="158" spans="4:6" x14ac:dyDescent="0.25">
      <c r="D158" s="211"/>
      <c r="E158" s="211"/>
      <c r="F158" s="211"/>
    </row>
    <row r="159" spans="4:6" x14ac:dyDescent="0.25">
      <c r="D159" s="211"/>
      <c r="E159" s="211"/>
      <c r="F159" s="211"/>
    </row>
    <row r="160" spans="4:6" x14ac:dyDescent="0.25">
      <c r="D160" s="211"/>
      <c r="E160" s="211"/>
      <c r="F160" s="211"/>
    </row>
    <row r="161" spans="4:6" x14ac:dyDescent="0.25">
      <c r="D161" s="211"/>
      <c r="E161" s="211"/>
      <c r="F161" s="211"/>
    </row>
    <row r="162" spans="4:6" x14ac:dyDescent="0.25">
      <c r="D162" s="211"/>
      <c r="E162" s="211"/>
      <c r="F162" s="211"/>
    </row>
    <row r="163" spans="4:6" x14ac:dyDescent="0.25">
      <c r="D163" s="211"/>
      <c r="E163" s="211"/>
      <c r="F163" s="211"/>
    </row>
    <row r="164" spans="4:6" x14ac:dyDescent="0.25">
      <c r="D164" s="211"/>
      <c r="E164" s="211"/>
      <c r="F164" s="211"/>
    </row>
    <row r="165" spans="4:6" x14ac:dyDescent="0.25">
      <c r="D165" s="211"/>
      <c r="E165" s="211"/>
      <c r="F165" s="211"/>
    </row>
    <row r="166" spans="4:6" x14ac:dyDescent="0.25">
      <c r="D166" s="211"/>
      <c r="E166" s="211"/>
      <c r="F166" s="211"/>
    </row>
    <row r="167" spans="4:6" x14ac:dyDescent="0.25">
      <c r="D167" s="211"/>
      <c r="E167" s="211"/>
      <c r="F167" s="211"/>
    </row>
    <row r="168" spans="4:6" x14ac:dyDescent="0.25">
      <c r="D168" s="211"/>
      <c r="E168" s="211"/>
      <c r="F168" s="211"/>
    </row>
    <row r="169" spans="4:6" x14ac:dyDescent="0.25">
      <c r="D169" s="211"/>
      <c r="E169" s="211"/>
      <c r="F169" s="211"/>
    </row>
    <row r="170" spans="4:6" x14ac:dyDescent="0.25">
      <c r="D170" s="211"/>
      <c r="E170" s="211"/>
      <c r="F170" s="211"/>
    </row>
    <row r="171" spans="4:6" x14ac:dyDescent="0.25">
      <c r="D171" s="211"/>
      <c r="E171" s="211"/>
      <c r="F171" s="211"/>
    </row>
    <row r="172" spans="4:6" x14ac:dyDescent="0.25">
      <c r="D172" s="211"/>
      <c r="E172" s="211"/>
      <c r="F172" s="211"/>
    </row>
    <row r="173" spans="4:6" x14ac:dyDescent="0.25">
      <c r="D173" s="211"/>
      <c r="E173" s="211"/>
      <c r="F173" s="211"/>
    </row>
    <row r="174" spans="4:6" x14ac:dyDescent="0.25">
      <c r="D174" s="211"/>
      <c r="E174" s="211"/>
      <c r="F174" s="211"/>
    </row>
    <row r="175" spans="4:6" x14ac:dyDescent="0.25">
      <c r="D175" s="211"/>
      <c r="E175" s="211"/>
      <c r="F175" s="211"/>
    </row>
    <row r="176" spans="4:6" x14ac:dyDescent="0.25">
      <c r="D176" s="211"/>
      <c r="E176" s="211"/>
      <c r="F176" s="211"/>
    </row>
    <row r="177" spans="4:6" x14ac:dyDescent="0.25">
      <c r="D177" s="211"/>
      <c r="E177" s="211"/>
      <c r="F177" s="211"/>
    </row>
    <row r="178" spans="4:6" x14ac:dyDescent="0.25">
      <c r="D178" s="211"/>
      <c r="E178" s="211"/>
      <c r="F178" s="211"/>
    </row>
    <row r="179" spans="4:6" x14ac:dyDescent="0.25">
      <c r="D179" s="211"/>
      <c r="E179" s="211"/>
      <c r="F179" s="211"/>
    </row>
    <row r="180" spans="4:6" x14ac:dyDescent="0.25">
      <c r="D180" s="211"/>
      <c r="E180" s="211"/>
      <c r="F180" s="211"/>
    </row>
    <row r="181" spans="4:6" x14ac:dyDescent="0.25">
      <c r="D181" s="211"/>
      <c r="E181" s="211"/>
      <c r="F181" s="211"/>
    </row>
    <row r="182" spans="4:6" x14ac:dyDescent="0.25">
      <c r="D182" s="211"/>
      <c r="E182" s="211"/>
      <c r="F182" s="211"/>
    </row>
    <row r="183" spans="4:6" x14ac:dyDescent="0.25">
      <c r="D183" s="211"/>
      <c r="E183" s="211"/>
      <c r="F183" s="211"/>
    </row>
    <row r="184" spans="4:6" x14ac:dyDescent="0.25">
      <c r="D184" s="211"/>
      <c r="E184" s="211"/>
      <c r="F184" s="211"/>
    </row>
    <row r="185" spans="4:6" x14ac:dyDescent="0.25">
      <c r="D185" s="211"/>
      <c r="E185" s="211"/>
      <c r="F185" s="211"/>
    </row>
    <row r="186" spans="4:6" x14ac:dyDescent="0.25">
      <c r="D186" s="211"/>
      <c r="E186" s="211"/>
      <c r="F186" s="211"/>
    </row>
    <row r="187" spans="4:6" x14ac:dyDescent="0.25">
      <c r="D187" s="211"/>
      <c r="E187" s="211"/>
      <c r="F187" s="211"/>
    </row>
    <row r="188" spans="4:6" x14ac:dyDescent="0.25">
      <c r="D188" s="211"/>
      <c r="E188" s="211"/>
      <c r="F188" s="211"/>
    </row>
    <row r="189" spans="4:6" x14ac:dyDescent="0.25">
      <c r="D189" s="211"/>
      <c r="E189" s="211"/>
      <c r="F189" s="211"/>
    </row>
    <row r="190" spans="4:6" x14ac:dyDescent="0.25">
      <c r="D190" s="211"/>
      <c r="E190" s="211"/>
      <c r="F190" s="211"/>
    </row>
    <row r="191" spans="4:6" x14ac:dyDescent="0.25">
      <c r="D191" s="211"/>
      <c r="E191" s="211"/>
      <c r="F191" s="211"/>
    </row>
    <row r="192" spans="4:6" x14ac:dyDescent="0.25">
      <c r="D192" s="211"/>
      <c r="E192" s="211"/>
      <c r="F192" s="211"/>
    </row>
    <row r="193" spans="4:6" x14ac:dyDescent="0.25">
      <c r="D193" s="211"/>
      <c r="E193" s="211"/>
      <c r="F193" s="211"/>
    </row>
    <row r="194" spans="4:6" x14ac:dyDescent="0.25">
      <c r="D194" s="211"/>
      <c r="E194" s="211"/>
      <c r="F194" s="211"/>
    </row>
    <row r="195" spans="4:6" x14ac:dyDescent="0.25">
      <c r="D195" s="211"/>
      <c r="E195" s="211"/>
      <c r="F195" s="211"/>
    </row>
    <row r="196" spans="4:6" x14ac:dyDescent="0.25">
      <c r="D196" s="211"/>
      <c r="E196" s="211"/>
      <c r="F196" s="211"/>
    </row>
    <row r="197" spans="4:6" x14ac:dyDescent="0.25">
      <c r="D197" s="211"/>
      <c r="E197" s="211"/>
      <c r="F197" s="211"/>
    </row>
    <row r="198" spans="4:6" x14ac:dyDescent="0.25">
      <c r="D198" s="211"/>
      <c r="E198" s="211"/>
      <c r="F198" s="211"/>
    </row>
    <row r="199" spans="4:6" x14ac:dyDescent="0.25">
      <c r="D199" s="211"/>
      <c r="E199" s="211"/>
      <c r="F199" s="211"/>
    </row>
    <row r="200" spans="4:6" x14ac:dyDescent="0.25">
      <c r="D200" s="211"/>
      <c r="E200" s="211"/>
      <c r="F200" s="211"/>
    </row>
    <row r="201" spans="4:6" x14ac:dyDescent="0.25">
      <c r="D201" s="211"/>
      <c r="E201" s="211"/>
      <c r="F201" s="211"/>
    </row>
    <row r="202" spans="4:6" x14ac:dyDescent="0.25">
      <c r="D202" s="211"/>
      <c r="E202" s="211"/>
      <c r="F202" s="211"/>
    </row>
    <row r="203" spans="4:6" x14ac:dyDescent="0.25">
      <c r="D203" s="211"/>
      <c r="E203" s="211"/>
      <c r="F203" s="211"/>
    </row>
    <row r="204" spans="4:6" x14ac:dyDescent="0.25">
      <c r="D204" s="211"/>
      <c r="E204" s="211"/>
      <c r="F204" s="211"/>
    </row>
    <row r="205" spans="4:6" x14ac:dyDescent="0.25">
      <c r="D205" s="211"/>
      <c r="E205" s="211"/>
      <c r="F205" s="211"/>
    </row>
    <row r="206" spans="4:6" x14ac:dyDescent="0.25">
      <c r="D206" s="211"/>
      <c r="E206" s="211"/>
      <c r="F206" s="211"/>
    </row>
    <row r="207" spans="4:6" x14ac:dyDescent="0.25">
      <c r="D207" s="211"/>
      <c r="E207" s="211"/>
      <c r="F207" s="211"/>
    </row>
    <row r="208" spans="4:6" x14ac:dyDescent="0.25">
      <c r="D208" s="211"/>
      <c r="E208" s="211"/>
      <c r="F208" s="211"/>
    </row>
    <row r="209" spans="4:6" x14ac:dyDescent="0.25">
      <c r="D209" s="211"/>
      <c r="E209" s="211"/>
      <c r="F209" s="211"/>
    </row>
    <row r="210" spans="4:6" x14ac:dyDescent="0.25">
      <c r="D210" s="211"/>
      <c r="E210" s="211"/>
      <c r="F210" s="211"/>
    </row>
    <row r="211" spans="4:6" x14ac:dyDescent="0.25">
      <c r="D211" s="211"/>
      <c r="E211" s="211"/>
      <c r="F211" s="211"/>
    </row>
    <row r="212" spans="4:6" x14ac:dyDescent="0.25">
      <c r="D212" s="211"/>
      <c r="E212" s="211"/>
      <c r="F212" s="211"/>
    </row>
    <row r="213" spans="4:6" x14ac:dyDescent="0.25">
      <c r="D213" s="211"/>
      <c r="E213" s="211"/>
      <c r="F213" s="211"/>
    </row>
    <row r="214" spans="4:6" x14ac:dyDescent="0.25">
      <c r="D214" s="211"/>
      <c r="E214" s="211"/>
      <c r="F214" s="211"/>
    </row>
    <row r="215" spans="4:6" x14ac:dyDescent="0.25">
      <c r="D215" s="211"/>
      <c r="E215" s="211"/>
      <c r="F215" s="211"/>
    </row>
    <row r="216" spans="4:6" x14ac:dyDescent="0.25">
      <c r="D216" s="211"/>
      <c r="E216" s="211"/>
      <c r="F216" s="211"/>
    </row>
    <row r="217" spans="4:6" x14ac:dyDescent="0.25">
      <c r="D217" s="211"/>
      <c r="E217" s="211"/>
      <c r="F217" s="211"/>
    </row>
    <row r="218" spans="4:6" x14ac:dyDescent="0.25">
      <c r="D218" s="211"/>
      <c r="E218" s="211"/>
      <c r="F218" s="211"/>
    </row>
    <row r="219" spans="4:6" x14ac:dyDescent="0.25">
      <c r="D219" s="211"/>
      <c r="E219" s="211"/>
      <c r="F219" s="211"/>
    </row>
    <row r="220" spans="4:6" x14ac:dyDescent="0.25">
      <c r="D220" s="211"/>
      <c r="E220" s="211"/>
      <c r="F220" s="211"/>
    </row>
    <row r="221" spans="4:6" x14ac:dyDescent="0.25">
      <c r="D221" s="211"/>
      <c r="E221" s="211"/>
      <c r="F221" s="211"/>
    </row>
    <row r="222" spans="4:6" x14ac:dyDescent="0.25">
      <c r="D222" s="211"/>
      <c r="E222" s="211"/>
      <c r="F222" s="211"/>
    </row>
    <row r="223" spans="4:6" x14ac:dyDescent="0.25">
      <c r="D223" s="211"/>
      <c r="E223" s="211"/>
      <c r="F223" s="211"/>
    </row>
    <row r="224" spans="4:6" x14ac:dyDescent="0.25">
      <c r="D224" s="211"/>
      <c r="E224" s="211"/>
      <c r="F224" s="211"/>
    </row>
    <row r="225" spans="4:6" x14ac:dyDescent="0.25">
      <c r="D225" s="211"/>
      <c r="E225" s="211"/>
      <c r="F225" s="211"/>
    </row>
    <row r="226" spans="4:6" x14ac:dyDescent="0.25">
      <c r="D226" s="211"/>
      <c r="E226" s="211"/>
      <c r="F226" s="211"/>
    </row>
    <row r="227" spans="4:6" x14ac:dyDescent="0.25">
      <c r="D227" s="211"/>
      <c r="E227" s="211"/>
      <c r="F227" s="211"/>
    </row>
    <row r="228" spans="4:6" x14ac:dyDescent="0.25">
      <c r="D228" s="211"/>
      <c r="E228" s="211"/>
      <c r="F228" s="211"/>
    </row>
    <row r="229" spans="4:6" x14ac:dyDescent="0.25">
      <c r="D229" s="211"/>
      <c r="E229" s="211"/>
      <c r="F229" s="211"/>
    </row>
    <row r="230" spans="4:6" x14ac:dyDescent="0.25">
      <c r="D230" s="211"/>
      <c r="E230" s="211"/>
      <c r="F230" s="211"/>
    </row>
    <row r="231" spans="4:6" x14ac:dyDescent="0.25">
      <c r="D231" s="211"/>
      <c r="E231" s="211"/>
      <c r="F231" s="211"/>
    </row>
    <row r="232" spans="4:6" x14ac:dyDescent="0.25">
      <c r="D232" s="211"/>
      <c r="E232" s="211"/>
      <c r="F232" s="211"/>
    </row>
    <row r="233" spans="4:6" x14ac:dyDescent="0.25">
      <c r="D233" s="211"/>
      <c r="E233" s="211"/>
      <c r="F233" s="211"/>
    </row>
    <row r="234" spans="4:6" x14ac:dyDescent="0.25">
      <c r="D234" s="211"/>
      <c r="E234" s="211"/>
      <c r="F234" s="211"/>
    </row>
    <row r="235" spans="4:6" x14ac:dyDescent="0.25">
      <c r="D235" s="211"/>
      <c r="E235" s="211"/>
      <c r="F235" s="211"/>
    </row>
  </sheetData>
  <sheetProtection algorithmName="SHA-512" hashValue="clhy8zrKMaYg4CcqSHwlz+hStGTdc7bi3sd51ggN7/CUkqytWRuWHPKih4we4She/vC1HhhNHnMSTMY6ixkBHA==" saltValue="v/KNtCyYt0+my3bzpeik7w==" spinCount="100000" sheet="1" formatColumns="0" formatRows="0"/>
  <mergeCells count="1">
    <mergeCell ref="F1:G1"/>
  </mergeCells>
  <conditionalFormatting sqref="F9 F27 F75:F86 F102:F103 F97:F98 F30:F33 F106 F35:F49 F51:F71">
    <cfRule type="expression" dxfId="69" priority="90" stopIfTrue="1">
      <formula>F9&lt;0</formula>
    </cfRule>
    <cfRule type="expression" dxfId="68" priority="91" stopIfTrue="1">
      <formula>F9&gt;0</formula>
    </cfRule>
  </conditionalFormatting>
  <conditionalFormatting sqref="G9:G23">
    <cfRule type="notContainsBlanks" dxfId="67" priority="107" stopIfTrue="1">
      <formula>LEN(TRIM(G9))&gt;0</formula>
    </cfRule>
    <cfRule type="expression" dxfId="66" priority="108">
      <formula>K9=TRUE</formula>
    </cfRule>
  </conditionalFormatting>
  <conditionalFormatting sqref="G28:G29">
    <cfRule type="notContainsBlanks" dxfId="65" priority="86" stopIfTrue="1">
      <formula>LEN(TRIM(G28))&gt;0</formula>
    </cfRule>
    <cfRule type="expression" dxfId="64" priority="87">
      <formula>K28=TRUE</formula>
    </cfRule>
  </conditionalFormatting>
  <conditionalFormatting sqref="G30:G31">
    <cfRule type="expression" dxfId="63" priority="84" stopIfTrue="1">
      <formula>G30&lt;0</formula>
    </cfRule>
    <cfRule type="expression" dxfId="62" priority="85" stopIfTrue="1">
      <formula>G30&gt;0</formula>
    </cfRule>
  </conditionalFormatting>
  <conditionalFormatting sqref="G32:G33">
    <cfRule type="expression" dxfId="61" priority="82" stopIfTrue="1">
      <formula>G32&lt;0</formula>
    </cfRule>
    <cfRule type="expression" dxfId="60" priority="83" stopIfTrue="1">
      <formula>G32&gt;0</formula>
    </cfRule>
  </conditionalFormatting>
  <conditionalFormatting sqref="G27">
    <cfRule type="expression" dxfId="59" priority="80" stopIfTrue="1">
      <formula>G27&lt;0</formula>
    </cfRule>
    <cfRule type="expression" dxfId="58" priority="81" stopIfTrue="1">
      <formula>G27&gt;0</formula>
    </cfRule>
  </conditionalFormatting>
  <conditionalFormatting sqref="G34:G63">
    <cfRule type="notContainsBlanks" dxfId="57" priority="78" stopIfTrue="1">
      <formula>LEN(TRIM(G34))&gt;0</formula>
    </cfRule>
    <cfRule type="expression" dxfId="56" priority="79">
      <formula>K34=TRUE</formula>
    </cfRule>
  </conditionalFormatting>
  <conditionalFormatting sqref="G65:G66">
    <cfRule type="notContainsBlanks" dxfId="55" priority="76" stopIfTrue="1">
      <formula>LEN(TRIM(G65))&gt;0</formula>
    </cfRule>
    <cfRule type="expression" dxfId="54" priority="77">
      <formula>K65=TRUE</formula>
    </cfRule>
  </conditionalFormatting>
  <conditionalFormatting sqref="G73:G74">
    <cfRule type="notContainsBlanks" dxfId="53" priority="74" stopIfTrue="1">
      <formula>LEN(TRIM(G73))&gt;0</formula>
    </cfRule>
    <cfRule type="expression" dxfId="52" priority="75">
      <formula>K73=TRUE</formula>
    </cfRule>
  </conditionalFormatting>
  <conditionalFormatting sqref="G79 G81:G82">
    <cfRule type="notContainsBlanks" dxfId="51" priority="72" stopIfTrue="1">
      <formula>LEN(TRIM(G79))&gt;0</formula>
    </cfRule>
    <cfRule type="expression" dxfId="50" priority="73">
      <formula>K79=TRUE</formula>
    </cfRule>
  </conditionalFormatting>
  <conditionalFormatting sqref="G72">
    <cfRule type="notContainsBlanks" dxfId="49" priority="62" stopIfTrue="1">
      <formula>LEN(TRIM(G72))&gt;0</formula>
    </cfRule>
    <cfRule type="expression" dxfId="48" priority="63">
      <formula>K72=TRUE</formula>
    </cfRule>
  </conditionalFormatting>
  <conditionalFormatting sqref="G80">
    <cfRule type="notContainsBlanks" dxfId="47" priority="60" stopIfTrue="1">
      <formula>LEN(TRIM(G80))&gt;0</formula>
    </cfRule>
    <cfRule type="expression" dxfId="46" priority="61">
      <formula>K80=TRUE</formula>
    </cfRule>
  </conditionalFormatting>
  <conditionalFormatting sqref="D95">
    <cfRule type="expression" dxfId="45" priority="51" stopIfTrue="1">
      <formula>$E$95&lt;0</formula>
    </cfRule>
  </conditionalFormatting>
  <conditionalFormatting sqref="G24:G26">
    <cfRule type="notContainsBlanks" dxfId="44" priority="48" stopIfTrue="1">
      <formula>LEN(TRIM(G24))&gt;0</formula>
    </cfRule>
    <cfRule type="expression" dxfId="43" priority="49">
      <formula>K24=TRUE</formula>
    </cfRule>
  </conditionalFormatting>
  <conditionalFormatting sqref="F72:F74">
    <cfRule type="expression" dxfId="42" priority="38" stopIfTrue="1">
      <formula>F72&lt;0</formula>
    </cfRule>
    <cfRule type="expression" dxfId="41" priority="39" stopIfTrue="1">
      <formula>F72&gt;0</formula>
    </cfRule>
  </conditionalFormatting>
  <conditionalFormatting sqref="E95">
    <cfRule type="expression" dxfId="40" priority="30" stopIfTrue="1">
      <formula>$E$95&lt;0</formula>
    </cfRule>
  </conditionalFormatting>
  <conditionalFormatting sqref="F87:F96">
    <cfRule type="expression" dxfId="39" priority="25" stopIfTrue="1">
      <formula>F87&lt;0</formula>
    </cfRule>
    <cfRule type="expression" dxfId="38" priority="26" stopIfTrue="1">
      <formula>F87&gt;0</formula>
    </cfRule>
  </conditionalFormatting>
  <conditionalFormatting sqref="F10:F26">
    <cfRule type="expression" dxfId="37" priority="23" stopIfTrue="1">
      <formula>F10&lt;0</formula>
    </cfRule>
    <cfRule type="expression" dxfId="36" priority="24" stopIfTrue="1">
      <formula>F10&gt;0</formula>
    </cfRule>
  </conditionalFormatting>
  <conditionalFormatting sqref="F28">
    <cfRule type="expression" dxfId="35" priority="21" stopIfTrue="1">
      <formula>F28&lt;0</formula>
    </cfRule>
    <cfRule type="expression" dxfId="34" priority="22" stopIfTrue="1">
      <formula>F28&gt;0</formula>
    </cfRule>
  </conditionalFormatting>
  <conditionalFormatting sqref="F99">
    <cfRule type="expression" dxfId="33" priority="19" stopIfTrue="1">
      <formula>F99&lt;0</formula>
    </cfRule>
    <cfRule type="expression" dxfId="32" priority="20" stopIfTrue="1">
      <formula>F99&gt;0</formula>
    </cfRule>
  </conditionalFormatting>
  <conditionalFormatting sqref="F101">
    <cfRule type="expression" dxfId="31" priority="17" stopIfTrue="1">
      <formula>F101&lt;0</formula>
    </cfRule>
    <cfRule type="expression" dxfId="30" priority="18" stopIfTrue="1">
      <formula>F101&gt;0</formula>
    </cfRule>
  </conditionalFormatting>
  <conditionalFormatting sqref="F100">
    <cfRule type="expression" dxfId="29" priority="15" stopIfTrue="1">
      <formula>F100&lt;0</formula>
    </cfRule>
    <cfRule type="expression" dxfId="28" priority="16" stopIfTrue="1">
      <formula>F100&gt;0</formula>
    </cfRule>
  </conditionalFormatting>
  <conditionalFormatting sqref="F104:F105">
    <cfRule type="expression" dxfId="27" priority="13" stopIfTrue="1">
      <formula>F104&lt;0</formula>
    </cfRule>
    <cfRule type="expression" dxfId="26" priority="14" stopIfTrue="1">
      <formula>F104&gt;0</formula>
    </cfRule>
  </conditionalFormatting>
  <conditionalFormatting sqref="F108">
    <cfRule type="expression" dxfId="25" priority="9" stopIfTrue="1">
      <formula>F108&lt;0</formula>
    </cfRule>
    <cfRule type="expression" dxfId="24" priority="10" stopIfTrue="1">
      <formula>F108&gt;0</formula>
    </cfRule>
  </conditionalFormatting>
  <conditionalFormatting sqref="F29">
    <cfRule type="expression" dxfId="23" priority="7" stopIfTrue="1">
      <formula>F29&lt;0</formula>
    </cfRule>
    <cfRule type="expression" dxfId="22" priority="8" stopIfTrue="1">
      <formula>F29&gt;0</formula>
    </cfRule>
  </conditionalFormatting>
  <conditionalFormatting sqref="F34">
    <cfRule type="expression" dxfId="21" priority="5" stopIfTrue="1">
      <formula>F34&lt;0</formula>
    </cfRule>
    <cfRule type="expression" dxfId="20" priority="6" stopIfTrue="1">
      <formula>F34&gt;0</formula>
    </cfRule>
  </conditionalFormatting>
  <conditionalFormatting sqref="F50">
    <cfRule type="expression" dxfId="19" priority="3" stopIfTrue="1">
      <formula>F50&lt;0</formula>
    </cfRule>
    <cfRule type="expression" dxfId="18" priority="4" stopIfTrue="1">
      <formula>F50&gt;0</formula>
    </cfRule>
  </conditionalFormatting>
  <conditionalFormatting sqref="D108">
    <cfRule type="expression" dxfId="17" priority="2">
      <formula>$D$108&lt;0</formula>
    </cfRule>
  </conditionalFormatting>
  <conditionalFormatting sqref="E108">
    <cfRule type="expression" dxfId="16" priority="1">
      <formula>$E$108&lt;0</formula>
    </cfRule>
  </conditionalFormatting>
  <pageMargins left="0.31496062992125984" right="0.31496062992125984" top="0.35433070866141736" bottom="0.35433070866141736" header="0.31496062992125984" footer="0.31496062992125984"/>
  <pageSetup paperSize="9" scale="69" fitToHeight="2" orientation="landscape" r:id="rId1"/>
  <ignoredErrors>
    <ignoredError sqref="E27 E30:E33 E64 E67:E71 E75:E78 D85:E85 E97 F97 F83 F75:F78 F67 F64 F30:F33 F27 E83:E84 D107:F107 D103:E103 D86:E86 F86 D106:E106 F69:F71 F8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74142-7197-4C64-832C-2F84BCECABFB}">
  <sheetPr codeName="Sheet12">
    <tabColor theme="6" tint="0.59999389629810485"/>
    <pageSetUpPr fitToPage="1"/>
  </sheetPr>
  <dimension ref="A1:V2455"/>
  <sheetViews>
    <sheetView zoomScale="80" zoomScaleNormal="80" workbookViewId="0">
      <pane ySplit="7" topLeftCell="A83" activePane="bottomLeft" state="frozen"/>
      <selection activeCell="H78" sqref="H78"/>
      <selection pane="bottomLeft" activeCell="F80" sqref="F80"/>
    </sheetView>
  </sheetViews>
  <sheetFormatPr defaultColWidth="9.1796875" defaultRowHeight="13" x14ac:dyDescent="0.3"/>
  <cols>
    <col min="1" max="1" width="2" customWidth="1"/>
    <col min="2" max="2" width="5.1796875" customWidth="1"/>
    <col min="3" max="3" width="70.54296875" customWidth="1"/>
    <col min="4" max="4" width="15.26953125" customWidth="1"/>
    <col min="5" max="5" width="18.1796875" customWidth="1"/>
    <col min="6" max="6" width="10.7265625" customWidth="1"/>
    <col min="7" max="7" width="10.26953125" customWidth="1"/>
    <col min="8" max="8" width="10.7265625" customWidth="1"/>
    <col min="9" max="9" width="10.26953125" customWidth="1"/>
    <col min="10" max="12" width="9.7265625" customWidth="1"/>
    <col min="13" max="13" width="10.7265625" customWidth="1"/>
    <col min="14" max="14" width="9.7265625" customWidth="1"/>
    <col min="15" max="15" width="11.26953125" customWidth="1"/>
    <col min="16" max="16" width="9.7265625" customWidth="1"/>
    <col min="17" max="17" width="13.7265625" bestFit="1" customWidth="1"/>
    <col min="18" max="18" width="17" style="1" customWidth="1"/>
    <col min="19" max="19" width="3" customWidth="1"/>
    <col min="20" max="20" width="26.7265625" style="1" customWidth="1"/>
    <col min="21" max="21" width="1.81640625" style="31" customWidth="1"/>
    <col min="22" max="22" width="45.1796875" style="344" customWidth="1"/>
  </cols>
  <sheetData>
    <row r="1" spans="1:22" s="14" customFormat="1" ht="23" x14ac:dyDescent="0.5">
      <c r="A1" s="212" t="s">
        <v>575</v>
      </c>
      <c r="B1" s="213"/>
      <c r="C1" s="213"/>
      <c r="D1" s="451"/>
      <c r="E1" s="451"/>
      <c r="F1" s="451"/>
      <c r="G1" s="451"/>
      <c r="H1" s="451"/>
      <c r="I1" s="451"/>
      <c r="J1" s="451"/>
      <c r="K1" s="451"/>
      <c r="L1" s="451"/>
      <c r="M1" s="451"/>
      <c r="N1" s="451"/>
      <c r="O1" s="451"/>
      <c r="P1" s="451"/>
      <c r="Q1" s="451"/>
      <c r="R1" s="451"/>
      <c r="S1" s="45"/>
      <c r="T1" s="304"/>
      <c r="U1" s="31"/>
      <c r="V1" s="328"/>
    </row>
    <row r="2" spans="1:22" s="14" customFormat="1" ht="18" x14ac:dyDescent="0.4">
      <c r="A2" s="214"/>
      <c r="B2" s="214"/>
      <c r="C2" s="215"/>
      <c r="D2" s="215"/>
      <c r="E2" s="215"/>
      <c r="F2" s="215"/>
      <c r="G2" s="215"/>
      <c r="H2" s="216"/>
      <c r="I2" s="216"/>
      <c r="J2" s="216"/>
      <c r="K2" s="216"/>
      <c r="L2" s="216"/>
      <c r="M2" s="216"/>
      <c r="N2" s="216"/>
      <c r="O2" s="216"/>
      <c r="P2" s="216"/>
      <c r="Q2" s="216"/>
      <c r="R2" s="217"/>
      <c r="T2" s="217"/>
      <c r="U2" s="31"/>
      <c r="V2" s="329"/>
    </row>
    <row r="3" spans="1:22" s="14" customFormat="1" ht="18" customHeight="1" x14ac:dyDescent="0.4">
      <c r="A3" s="214"/>
      <c r="B3" s="214"/>
      <c r="C3" s="218" t="s">
        <v>490</v>
      </c>
      <c r="D3" s="452" t="s">
        <v>398</v>
      </c>
      <c r="E3" s="452"/>
      <c r="F3" s="452"/>
      <c r="G3" s="452"/>
      <c r="H3" s="218"/>
      <c r="I3" s="216"/>
      <c r="J3" s="219"/>
      <c r="K3" s="219" t="s">
        <v>491</v>
      </c>
      <c r="L3" s="220" t="s">
        <v>588</v>
      </c>
      <c r="M3" s="221"/>
      <c r="N3" s="221"/>
      <c r="O3" s="216"/>
      <c r="P3" s="216"/>
      <c r="Q3" s="216"/>
      <c r="R3" s="217"/>
      <c r="T3" s="217"/>
      <c r="U3" s="31"/>
      <c r="V3" s="329"/>
    </row>
    <row r="4" spans="1:22" s="14" customFormat="1" ht="18" customHeight="1" thickBot="1" x14ac:dyDescent="0.45">
      <c r="A4" s="214"/>
      <c r="B4" s="214"/>
      <c r="C4" s="218" t="s">
        <v>493</v>
      </c>
      <c r="D4" s="222" t="str">
        <f>IFERROR(VLOOKUP(D3,Data!B3:C69,2,0),"")</f>
        <v/>
      </c>
      <c r="E4" s="223"/>
      <c r="F4" s="216"/>
      <c r="G4" s="216"/>
      <c r="H4" s="216"/>
      <c r="I4" s="216"/>
      <c r="J4" s="216"/>
      <c r="K4" s="216"/>
      <c r="L4" s="216"/>
      <c r="M4" s="224"/>
      <c r="N4" s="224"/>
      <c r="O4" s="216"/>
      <c r="P4" s="216"/>
      <c r="Q4" s="216"/>
      <c r="R4" s="217"/>
      <c r="T4" s="217"/>
      <c r="U4" s="31"/>
      <c r="V4" s="329"/>
    </row>
    <row r="5" spans="1:22" s="9" customFormat="1" ht="18" customHeight="1" x14ac:dyDescent="0.35">
      <c r="A5" s="453"/>
      <c r="B5" s="454"/>
      <c r="C5" s="454"/>
      <c r="D5" s="454"/>
      <c r="E5" s="445" t="str">
        <f>IF('Revised Budget'!E9&lt;0,"REVISED BUDGET","ORIGINAL BUDGET")</f>
        <v>ORIGINAL BUDGET</v>
      </c>
      <c r="F5" s="225" t="s">
        <v>496</v>
      </c>
      <c r="G5" s="225" t="s">
        <v>497</v>
      </c>
      <c r="H5" s="225" t="s">
        <v>498</v>
      </c>
      <c r="I5" s="225" t="s">
        <v>499</v>
      </c>
      <c r="J5" s="225" t="s">
        <v>500</v>
      </c>
      <c r="K5" s="225" t="s">
        <v>501</v>
      </c>
      <c r="L5" s="225" t="s">
        <v>502</v>
      </c>
      <c r="M5" s="225" t="s">
        <v>503</v>
      </c>
      <c r="N5" s="225" t="s">
        <v>504</v>
      </c>
      <c r="O5" s="225" t="s">
        <v>505</v>
      </c>
      <c r="P5" s="225" t="s">
        <v>506</v>
      </c>
      <c r="Q5" s="225" t="s">
        <v>507</v>
      </c>
      <c r="R5" s="455" t="s">
        <v>576</v>
      </c>
      <c r="T5" s="447" t="str">
        <f>CONCATENATE("VARIANCE TO ",E5)</f>
        <v>VARIANCE TO ORIGINAL BUDGET</v>
      </c>
      <c r="U5" s="32"/>
      <c r="V5" s="449" t="s">
        <v>577</v>
      </c>
    </row>
    <row r="6" spans="1:22" s="14" customFormat="1" ht="18" customHeight="1" x14ac:dyDescent="0.25">
      <c r="A6" s="457"/>
      <c r="B6" s="458"/>
      <c r="C6" s="458"/>
      <c r="D6" s="458"/>
      <c r="E6" s="446"/>
      <c r="F6" s="216"/>
      <c r="G6" s="216"/>
      <c r="H6" s="216"/>
      <c r="I6" s="216"/>
      <c r="J6" s="216"/>
      <c r="K6" s="216"/>
      <c r="L6" s="216"/>
      <c r="M6" s="216"/>
      <c r="N6" s="216"/>
      <c r="O6" s="216"/>
      <c r="P6" s="216"/>
      <c r="Q6" s="216"/>
      <c r="R6" s="456"/>
      <c r="T6" s="448"/>
      <c r="U6" s="31"/>
      <c r="V6" s="450"/>
    </row>
    <row r="7" spans="1:22" s="14" customFormat="1" ht="21" customHeight="1" thickBot="1" x14ac:dyDescent="0.35">
      <c r="A7" s="459"/>
      <c r="B7" s="460"/>
      <c r="C7" s="460"/>
      <c r="D7" s="460"/>
      <c r="E7" s="226" t="s">
        <v>512</v>
      </c>
      <c r="F7" s="227" t="s">
        <v>512</v>
      </c>
      <c r="G7" s="227" t="s">
        <v>512</v>
      </c>
      <c r="H7" s="227" t="s">
        <v>512</v>
      </c>
      <c r="I7" s="227" t="s">
        <v>512</v>
      </c>
      <c r="J7" s="227" t="s">
        <v>512</v>
      </c>
      <c r="K7" s="227" t="s">
        <v>512</v>
      </c>
      <c r="L7" s="227" t="s">
        <v>512</v>
      </c>
      <c r="M7" s="227" t="s">
        <v>512</v>
      </c>
      <c r="N7" s="227" t="s">
        <v>512</v>
      </c>
      <c r="O7" s="227" t="s">
        <v>512</v>
      </c>
      <c r="P7" s="227" t="s">
        <v>512</v>
      </c>
      <c r="Q7" s="227" t="s">
        <v>512</v>
      </c>
      <c r="R7" s="228" t="s">
        <v>512</v>
      </c>
      <c r="T7" s="305" t="s">
        <v>578</v>
      </c>
      <c r="U7" s="31"/>
      <c r="V7" s="330"/>
    </row>
    <row r="8" spans="1:22" s="14" customFormat="1" ht="20" x14ac:dyDescent="0.3">
      <c r="A8" s="72"/>
      <c r="B8" s="73"/>
      <c r="C8" s="74" t="s">
        <v>514</v>
      </c>
      <c r="D8" s="75" t="s">
        <v>515</v>
      </c>
      <c r="E8" s="412"/>
      <c r="F8" s="412"/>
      <c r="G8" s="412"/>
      <c r="H8" s="412"/>
      <c r="I8" s="412"/>
      <c r="J8" s="412"/>
      <c r="K8" s="412"/>
      <c r="L8" s="412"/>
      <c r="M8" s="412"/>
      <c r="N8" s="412"/>
      <c r="O8" s="412"/>
      <c r="P8" s="412"/>
      <c r="Q8" s="412"/>
      <c r="R8" s="413"/>
      <c r="T8" s="306"/>
      <c r="U8" s="31"/>
      <c r="V8" s="331"/>
    </row>
    <row r="9" spans="1:22" s="14" customFormat="1" ht="14" x14ac:dyDescent="0.3">
      <c r="A9" s="76"/>
      <c r="B9" s="14" t="s">
        <v>19</v>
      </c>
      <c r="C9" s="7" t="s">
        <v>20</v>
      </c>
      <c r="D9" s="46">
        <v>4190105</v>
      </c>
      <c r="E9" s="298">
        <f>IF($E$5="REVISED BUDGET",'Variance Analysis'!E9,'Variance Analysis'!D9)</f>
        <v>0</v>
      </c>
      <c r="F9" s="394">
        <f>IF($E$5="REVISED BUDGET",'Revised Budget'!F9,'Original Budget'!F9)</f>
        <v>0</v>
      </c>
      <c r="G9" s="394">
        <f>IF($E$5="REVISED BUDGET",'Revised Budget'!G9,'Original Budget'!G9)</f>
        <v>0</v>
      </c>
      <c r="H9" s="394">
        <f>IF($E$5="REVISED BUDGET",'Revised Budget'!H9,'Original Budget'!H9)</f>
        <v>0</v>
      </c>
      <c r="I9" s="394">
        <f>IF($E$5="REVISED BUDGET",'Revised Budget'!I9,'Original Budget'!I9)</f>
        <v>0</v>
      </c>
      <c r="J9" s="394">
        <f>IF($E$5="REVISED BUDGET",'Revised Budget'!J9,'Original Budget'!J9)</f>
        <v>0</v>
      </c>
      <c r="K9" s="394">
        <f>IF($E$5="REVISED BUDGET",'Revised Budget'!K9,'Original Budget'!K9)</f>
        <v>0</v>
      </c>
      <c r="L9" s="394">
        <f>IF($E$5="REVISED BUDGET",'Revised Budget'!L9,'Original Budget'!L9)</f>
        <v>0</v>
      </c>
      <c r="M9" s="394">
        <f>IF($E$5="REVISED BUDGET",'Revised Budget'!M9,'Original Budget'!M9)</f>
        <v>0</v>
      </c>
      <c r="N9" s="394">
        <f>IF($E$5="REVISED BUDGET",'Revised Budget'!N9,'Original Budget'!N9)</f>
        <v>0</v>
      </c>
      <c r="O9" s="394">
        <f>IF($E$5="REVISED BUDGET",'Revised Budget'!O9,'Original Budget'!O9)</f>
        <v>0</v>
      </c>
      <c r="P9" s="394">
        <f>IF($E$5="REVISED BUDGET",'Revised Budget'!P9,'Original Budget'!P9)</f>
        <v>0</v>
      </c>
      <c r="Q9" s="394">
        <f>IF($E$5="REVISED BUDGET",'Revised Budget'!Q9,'Original Budget'!Q9)</f>
        <v>0</v>
      </c>
      <c r="R9" s="77">
        <f>SUM(F9:Q9)</f>
        <v>0</v>
      </c>
      <c r="T9" s="307">
        <f>R9-E9</f>
        <v>0</v>
      </c>
      <c r="U9" s="31"/>
      <c r="V9" s="332"/>
    </row>
    <row r="10" spans="1:22" s="14" customFormat="1" ht="14" x14ac:dyDescent="0.3">
      <c r="A10" s="76"/>
      <c r="B10" s="14" t="s">
        <v>21</v>
      </c>
      <c r="C10" s="7" t="s">
        <v>22</v>
      </c>
      <c r="D10" s="46">
        <v>4190110</v>
      </c>
      <c r="E10" s="299">
        <f>IF($E$5="REVISED BUDGET",'Variance Analysis'!E10,'Variance Analysis'!D10)</f>
        <v>0</v>
      </c>
      <c r="F10" s="394">
        <f>IF($E$5="REVISED BUDGET",'Revised Budget'!F10,'Original Budget'!F10)</f>
        <v>0</v>
      </c>
      <c r="G10" s="394">
        <f>IF($E$5="REVISED BUDGET",'Revised Budget'!G10,'Original Budget'!G10)</f>
        <v>0</v>
      </c>
      <c r="H10" s="394">
        <f>IF($E$5="REVISED BUDGET",'Revised Budget'!H10,'Original Budget'!H10)</f>
        <v>0</v>
      </c>
      <c r="I10" s="394">
        <f>IF($E$5="REVISED BUDGET",'Revised Budget'!I10,'Original Budget'!I10)</f>
        <v>0</v>
      </c>
      <c r="J10" s="394">
        <f>IF($E$5="REVISED BUDGET",'Revised Budget'!J10,'Original Budget'!J10)</f>
        <v>0</v>
      </c>
      <c r="K10" s="394">
        <f>IF($E$5="REVISED BUDGET",'Revised Budget'!K10,'Original Budget'!K10)</f>
        <v>0</v>
      </c>
      <c r="L10" s="394">
        <f>IF($E$5="REVISED BUDGET",'Revised Budget'!L10,'Original Budget'!L10)</f>
        <v>0</v>
      </c>
      <c r="M10" s="394">
        <f>IF($E$5="REVISED BUDGET",'Revised Budget'!M10,'Original Budget'!M10)</f>
        <v>0</v>
      </c>
      <c r="N10" s="394">
        <f>IF($E$5="REVISED BUDGET",'Revised Budget'!N10,'Original Budget'!N10)</f>
        <v>0</v>
      </c>
      <c r="O10" s="394">
        <f>IF($E$5="REVISED BUDGET",'Revised Budget'!O10,'Original Budget'!O10)</f>
        <v>0</v>
      </c>
      <c r="P10" s="394">
        <f>IF($E$5="REVISED BUDGET",'Revised Budget'!P10,'Original Budget'!P10)</f>
        <v>0</v>
      </c>
      <c r="Q10" s="394">
        <f>IF($E$5="REVISED BUDGET",'Revised Budget'!Q10,'Original Budget'!Q10)</f>
        <v>0</v>
      </c>
      <c r="R10" s="77">
        <f t="shared" ref="R10:R26" si="0">SUM(F10:Q10)</f>
        <v>0</v>
      </c>
      <c r="T10" s="307">
        <f t="shared" ref="T10:T26" si="1">R10-E10</f>
        <v>0</v>
      </c>
      <c r="U10" s="31"/>
      <c r="V10" s="332"/>
    </row>
    <row r="11" spans="1:22" s="14" customFormat="1" ht="14" x14ac:dyDescent="0.3">
      <c r="A11" s="76"/>
      <c r="B11" s="14" t="s">
        <v>23</v>
      </c>
      <c r="C11" s="7" t="s">
        <v>24</v>
      </c>
      <c r="D11" s="46">
        <v>4190120</v>
      </c>
      <c r="E11" s="299">
        <f>IF($E$5="REVISED BUDGET",'Variance Analysis'!E11,'Variance Analysis'!D11)</f>
        <v>0</v>
      </c>
      <c r="F11" s="394">
        <f>IF($E$5="REVISED BUDGET",'Revised Budget'!F11,'Original Budget'!F11)</f>
        <v>0</v>
      </c>
      <c r="G11" s="394">
        <f>IF($E$5="REVISED BUDGET",'Revised Budget'!G11,'Original Budget'!G11)</f>
        <v>0</v>
      </c>
      <c r="H11" s="394">
        <f>IF($E$5="REVISED BUDGET",'Revised Budget'!H11,'Original Budget'!H11)</f>
        <v>0</v>
      </c>
      <c r="I11" s="394">
        <f>IF($E$5="REVISED BUDGET",'Revised Budget'!I11,'Original Budget'!I11)</f>
        <v>0</v>
      </c>
      <c r="J11" s="394">
        <f>IF($E$5="REVISED BUDGET",'Revised Budget'!J11,'Original Budget'!J11)</f>
        <v>0</v>
      </c>
      <c r="K11" s="394">
        <f>IF($E$5="REVISED BUDGET",'Revised Budget'!K11,'Original Budget'!K11)</f>
        <v>0</v>
      </c>
      <c r="L11" s="394">
        <f>IF($E$5="REVISED BUDGET",'Revised Budget'!L11,'Original Budget'!L11)</f>
        <v>0</v>
      </c>
      <c r="M11" s="394">
        <f>IF($E$5="REVISED BUDGET",'Revised Budget'!M11,'Original Budget'!M11)</f>
        <v>0</v>
      </c>
      <c r="N11" s="394">
        <f>IF($E$5="REVISED BUDGET",'Revised Budget'!N11,'Original Budget'!N11)</f>
        <v>0</v>
      </c>
      <c r="O11" s="394">
        <f>IF($E$5="REVISED BUDGET",'Revised Budget'!O11,'Original Budget'!O11)</f>
        <v>0</v>
      </c>
      <c r="P11" s="394">
        <f>IF($E$5="REVISED BUDGET",'Revised Budget'!P11,'Original Budget'!P11)</f>
        <v>0</v>
      </c>
      <c r="Q11" s="394">
        <f>IF($E$5="REVISED BUDGET",'Revised Budget'!Q11,'Original Budget'!Q11)</f>
        <v>0</v>
      </c>
      <c r="R11" s="77">
        <f t="shared" si="0"/>
        <v>0</v>
      </c>
      <c r="T11" s="307">
        <f t="shared" si="1"/>
        <v>0</v>
      </c>
      <c r="U11" s="31"/>
      <c r="V11" s="332"/>
    </row>
    <row r="12" spans="1:22" s="14" customFormat="1" ht="14" x14ac:dyDescent="0.3">
      <c r="A12" s="76"/>
      <c r="B12" s="14" t="s">
        <v>25</v>
      </c>
      <c r="C12" s="7" t="s">
        <v>26</v>
      </c>
      <c r="D12" s="46">
        <v>4190140</v>
      </c>
      <c r="E12" s="299">
        <f>IF($E$5="REVISED BUDGET",'Variance Analysis'!E12,'Variance Analysis'!D12)</f>
        <v>0</v>
      </c>
      <c r="F12" s="394">
        <f>IF($E$5="REVISED BUDGET",'Revised Budget'!F12,'Original Budget'!F12)</f>
        <v>0</v>
      </c>
      <c r="G12" s="394">
        <f>IF($E$5="REVISED BUDGET",'Revised Budget'!G12,'Original Budget'!G12)</f>
        <v>0</v>
      </c>
      <c r="H12" s="394">
        <f>IF($E$5="REVISED BUDGET",'Revised Budget'!H12,'Original Budget'!H12)</f>
        <v>0</v>
      </c>
      <c r="I12" s="394">
        <f>IF($E$5="REVISED BUDGET",'Revised Budget'!I12,'Original Budget'!I12)</f>
        <v>0</v>
      </c>
      <c r="J12" s="394">
        <f>IF($E$5="REVISED BUDGET",'Revised Budget'!J12,'Original Budget'!J12)</f>
        <v>0</v>
      </c>
      <c r="K12" s="394">
        <f>IF($E$5="REVISED BUDGET",'Revised Budget'!K12,'Original Budget'!K12)</f>
        <v>0</v>
      </c>
      <c r="L12" s="394">
        <f>IF($E$5="REVISED BUDGET",'Revised Budget'!L12,'Original Budget'!L12)</f>
        <v>0</v>
      </c>
      <c r="M12" s="394">
        <f>IF($E$5="REVISED BUDGET",'Revised Budget'!M12,'Original Budget'!M12)</f>
        <v>0</v>
      </c>
      <c r="N12" s="394">
        <f>IF($E$5="REVISED BUDGET",'Revised Budget'!N12,'Original Budget'!N12)</f>
        <v>0</v>
      </c>
      <c r="O12" s="394">
        <f>IF($E$5="REVISED BUDGET",'Revised Budget'!O12,'Original Budget'!O12)</f>
        <v>0</v>
      </c>
      <c r="P12" s="394">
        <f>IF($E$5="REVISED BUDGET",'Revised Budget'!P12,'Original Budget'!P12)</f>
        <v>0</v>
      </c>
      <c r="Q12" s="394">
        <f>IF($E$5="REVISED BUDGET",'Revised Budget'!Q12,'Original Budget'!Q12)</f>
        <v>0</v>
      </c>
      <c r="R12" s="77">
        <f t="shared" si="0"/>
        <v>0</v>
      </c>
      <c r="T12" s="307">
        <f t="shared" si="1"/>
        <v>0</v>
      </c>
      <c r="U12" s="31"/>
      <c r="V12" s="332"/>
    </row>
    <row r="13" spans="1:22" s="14" customFormat="1" ht="14" x14ac:dyDescent="0.3">
      <c r="A13" s="76"/>
      <c r="B13" s="14" t="s">
        <v>27</v>
      </c>
      <c r="C13" s="7" t="s">
        <v>28</v>
      </c>
      <c r="D13" s="46">
        <v>4190160</v>
      </c>
      <c r="E13" s="299">
        <f>IF($E$5="REVISED BUDGET",'Variance Analysis'!E13,'Variance Analysis'!D13)</f>
        <v>0</v>
      </c>
      <c r="F13" s="394">
        <f>IF($E$5="REVISED BUDGET",'Revised Budget'!F13,'Original Budget'!F13)</f>
        <v>0</v>
      </c>
      <c r="G13" s="394">
        <f>IF($E$5="REVISED BUDGET",'Revised Budget'!G13,'Original Budget'!G13)</f>
        <v>0</v>
      </c>
      <c r="H13" s="394">
        <f>IF($E$5="REVISED BUDGET",'Revised Budget'!H13,'Original Budget'!H13)</f>
        <v>0</v>
      </c>
      <c r="I13" s="394">
        <f>IF($E$5="REVISED BUDGET",'Revised Budget'!I13,'Original Budget'!I13)</f>
        <v>0</v>
      </c>
      <c r="J13" s="394">
        <f>IF($E$5="REVISED BUDGET",'Revised Budget'!J13,'Original Budget'!J13)</f>
        <v>0</v>
      </c>
      <c r="K13" s="394">
        <f>IF($E$5="REVISED BUDGET",'Revised Budget'!K13,'Original Budget'!K13)</f>
        <v>0</v>
      </c>
      <c r="L13" s="394">
        <f>IF($E$5="REVISED BUDGET",'Revised Budget'!L13,'Original Budget'!L13)</f>
        <v>0</v>
      </c>
      <c r="M13" s="394">
        <f>IF($E$5="REVISED BUDGET",'Revised Budget'!M13,'Original Budget'!M13)</f>
        <v>0</v>
      </c>
      <c r="N13" s="394">
        <f>IF($E$5="REVISED BUDGET",'Revised Budget'!N13,'Original Budget'!N13)</f>
        <v>0</v>
      </c>
      <c r="O13" s="394">
        <f>IF($E$5="REVISED BUDGET",'Revised Budget'!O13,'Original Budget'!O13)</f>
        <v>0</v>
      </c>
      <c r="P13" s="394">
        <f>IF($E$5="REVISED BUDGET",'Revised Budget'!P13,'Original Budget'!P13)</f>
        <v>0</v>
      </c>
      <c r="Q13" s="394">
        <f>IF($E$5="REVISED BUDGET",'Revised Budget'!Q13,'Original Budget'!Q13)</f>
        <v>0</v>
      </c>
      <c r="R13" s="77">
        <f t="shared" si="0"/>
        <v>0</v>
      </c>
      <c r="T13" s="307">
        <f t="shared" si="1"/>
        <v>0</v>
      </c>
      <c r="U13" s="31"/>
      <c r="V13" s="332"/>
    </row>
    <row r="14" spans="1:22" s="14" customFormat="1" ht="14" x14ac:dyDescent="0.3">
      <c r="A14" s="76"/>
      <c r="B14" s="14" t="s">
        <v>29</v>
      </c>
      <c r="C14" s="7" t="s">
        <v>30</v>
      </c>
      <c r="D14" s="46">
        <v>4190390</v>
      </c>
      <c r="E14" s="299">
        <f>IF($E$5="REVISED BUDGET",'Variance Analysis'!E14,'Variance Analysis'!D14)</f>
        <v>0</v>
      </c>
      <c r="F14" s="394">
        <f>IF($E$5="REVISED BUDGET",'Revised Budget'!F14,'Original Budget'!F14)</f>
        <v>0</v>
      </c>
      <c r="G14" s="394">
        <f>IF($E$5="REVISED BUDGET",'Revised Budget'!G14,'Original Budget'!G14)</f>
        <v>0</v>
      </c>
      <c r="H14" s="394">
        <f>IF($E$5="REVISED BUDGET",'Revised Budget'!H14,'Original Budget'!H14)</f>
        <v>0</v>
      </c>
      <c r="I14" s="394">
        <f>IF($E$5="REVISED BUDGET",'Revised Budget'!I14,'Original Budget'!I14)</f>
        <v>0</v>
      </c>
      <c r="J14" s="394">
        <f>IF($E$5="REVISED BUDGET",'Revised Budget'!J14,'Original Budget'!J14)</f>
        <v>0</v>
      </c>
      <c r="K14" s="394">
        <f>IF($E$5="REVISED BUDGET",'Revised Budget'!K14,'Original Budget'!K14)</f>
        <v>0</v>
      </c>
      <c r="L14" s="394">
        <f>IF($E$5="REVISED BUDGET",'Revised Budget'!L14,'Original Budget'!L14)</f>
        <v>0</v>
      </c>
      <c r="M14" s="394">
        <f>IF($E$5="REVISED BUDGET",'Revised Budget'!M14,'Original Budget'!M14)</f>
        <v>0</v>
      </c>
      <c r="N14" s="394">
        <f>IF($E$5="REVISED BUDGET",'Revised Budget'!N14,'Original Budget'!N14)</f>
        <v>0</v>
      </c>
      <c r="O14" s="394">
        <f>IF($E$5="REVISED BUDGET",'Revised Budget'!O14,'Original Budget'!O14)</f>
        <v>0</v>
      </c>
      <c r="P14" s="394">
        <f>IF($E$5="REVISED BUDGET",'Revised Budget'!P14,'Original Budget'!P14)</f>
        <v>0</v>
      </c>
      <c r="Q14" s="394">
        <f>IF($E$5="REVISED BUDGET",'Revised Budget'!Q14,'Original Budget'!Q14)</f>
        <v>0</v>
      </c>
      <c r="R14" s="77">
        <f t="shared" si="0"/>
        <v>0</v>
      </c>
      <c r="T14" s="307">
        <f t="shared" si="1"/>
        <v>0</v>
      </c>
      <c r="U14" s="31"/>
      <c r="V14" s="332"/>
    </row>
    <row r="15" spans="1:22" s="14" customFormat="1" ht="14" x14ac:dyDescent="0.3">
      <c r="A15" s="76"/>
      <c r="B15" s="14" t="s">
        <v>31</v>
      </c>
      <c r="C15" s="7" t="s">
        <v>32</v>
      </c>
      <c r="D15" s="78">
        <v>4191900</v>
      </c>
      <c r="E15" s="299">
        <f>IF($E$5="REVISED BUDGET",'Variance Analysis'!E15,'Variance Analysis'!D15)</f>
        <v>0</v>
      </c>
      <c r="F15" s="394">
        <f>IF($E$5="REVISED BUDGET",'Revised Budget'!F15,'Original Budget'!F15)</f>
        <v>0</v>
      </c>
      <c r="G15" s="394">
        <f>IF($E$5="REVISED BUDGET",'Revised Budget'!G15,'Original Budget'!G15)</f>
        <v>0</v>
      </c>
      <c r="H15" s="394">
        <f>IF($E$5="REVISED BUDGET",'Revised Budget'!H15,'Original Budget'!H15)</f>
        <v>0</v>
      </c>
      <c r="I15" s="394">
        <f>IF($E$5="REVISED BUDGET",'Revised Budget'!I15,'Original Budget'!I15)</f>
        <v>0</v>
      </c>
      <c r="J15" s="394">
        <f>IF($E$5="REVISED BUDGET",'Revised Budget'!J15,'Original Budget'!J15)</f>
        <v>0</v>
      </c>
      <c r="K15" s="394">
        <f>IF($E$5="REVISED BUDGET",'Revised Budget'!K15,'Original Budget'!K15)</f>
        <v>0</v>
      </c>
      <c r="L15" s="394">
        <f>IF($E$5="REVISED BUDGET",'Revised Budget'!L15,'Original Budget'!L15)</f>
        <v>0</v>
      </c>
      <c r="M15" s="394">
        <f>IF($E$5="REVISED BUDGET",'Revised Budget'!M15,'Original Budget'!M15)</f>
        <v>0</v>
      </c>
      <c r="N15" s="394">
        <f>IF($E$5="REVISED BUDGET",'Revised Budget'!N15,'Original Budget'!N15)</f>
        <v>0</v>
      </c>
      <c r="O15" s="394">
        <f>IF($E$5="REVISED BUDGET",'Revised Budget'!O15,'Original Budget'!O15)</f>
        <v>0</v>
      </c>
      <c r="P15" s="394">
        <f>IF($E$5="REVISED BUDGET",'Revised Budget'!P15,'Original Budget'!P15)</f>
        <v>0</v>
      </c>
      <c r="Q15" s="394">
        <f>IF($E$5="REVISED BUDGET",'Revised Budget'!Q15,'Original Budget'!Q15)</f>
        <v>0</v>
      </c>
      <c r="R15" s="77">
        <f t="shared" si="0"/>
        <v>0</v>
      </c>
      <c r="T15" s="307">
        <f t="shared" si="1"/>
        <v>0</v>
      </c>
      <c r="U15" s="31"/>
      <c r="V15" s="332"/>
    </row>
    <row r="16" spans="1:22" s="14" customFormat="1" ht="14" x14ac:dyDescent="0.3">
      <c r="A16" s="76"/>
      <c r="B16" s="14" t="s">
        <v>33</v>
      </c>
      <c r="C16" s="7" t="s">
        <v>34</v>
      </c>
      <c r="D16" s="78">
        <v>4191100</v>
      </c>
      <c r="E16" s="299">
        <f>IF($E$5="REVISED BUDGET",'Variance Analysis'!E16,'Variance Analysis'!D16)</f>
        <v>0</v>
      </c>
      <c r="F16" s="394">
        <f>IF($E$5="REVISED BUDGET",'Revised Budget'!F16,'Original Budget'!F16)</f>
        <v>0</v>
      </c>
      <c r="G16" s="394">
        <f>IF($E$5="REVISED BUDGET",'Revised Budget'!G16,'Original Budget'!G16)</f>
        <v>0</v>
      </c>
      <c r="H16" s="394">
        <f>IF($E$5="REVISED BUDGET",'Revised Budget'!H16,'Original Budget'!H16)</f>
        <v>0</v>
      </c>
      <c r="I16" s="394">
        <f>IF($E$5="REVISED BUDGET",'Revised Budget'!I16,'Original Budget'!I16)</f>
        <v>0</v>
      </c>
      <c r="J16" s="394">
        <f>IF($E$5="REVISED BUDGET",'Revised Budget'!J16,'Original Budget'!J16)</f>
        <v>0</v>
      </c>
      <c r="K16" s="394">
        <f>IF($E$5="REVISED BUDGET",'Revised Budget'!K16,'Original Budget'!K16)</f>
        <v>0</v>
      </c>
      <c r="L16" s="394">
        <f>IF($E$5="REVISED BUDGET",'Revised Budget'!L16,'Original Budget'!L16)</f>
        <v>0</v>
      </c>
      <c r="M16" s="394">
        <f>IF($E$5="REVISED BUDGET",'Revised Budget'!M16,'Original Budget'!M16)</f>
        <v>0</v>
      </c>
      <c r="N16" s="394">
        <f>IF($E$5="REVISED BUDGET",'Revised Budget'!N16,'Original Budget'!N16)</f>
        <v>0</v>
      </c>
      <c r="O16" s="394">
        <f>IF($E$5="REVISED BUDGET",'Revised Budget'!O16,'Original Budget'!O16)</f>
        <v>0</v>
      </c>
      <c r="P16" s="394">
        <f>IF($E$5="REVISED BUDGET",'Revised Budget'!P16,'Original Budget'!P16)</f>
        <v>0</v>
      </c>
      <c r="Q16" s="394">
        <f>IF($E$5="REVISED BUDGET",'Revised Budget'!Q16,'Original Budget'!Q16)</f>
        <v>0</v>
      </c>
      <c r="R16" s="77">
        <f t="shared" si="0"/>
        <v>0</v>
      </c>
      <c r="T16" s="307">
        <f t="shared" si="1"/>
        <v>0</v>
      </c>
      <c r="U16" s="31"/>
      <c r="V16" s="332"/>
    </row>
    <row r="17" spans="1:22" s="14" customFormat="1" ht="14" x14ac:dyDescent="0.3">
      <c r="A17" s="76"/>
      <c r="B17" s="14" t="s">
        <v>35</v>
      </c>
      <c r="C17" s="7" t="s">
        <v>36</v>
      </c>
      <c r="D17" s="46">
        <v>4191110</v>
      </c>
      <c r="E17" s="299">
        <f>IF($E$5="REVISED BUDGET",'Variance Analysis'!E17,'Variance Analysis'!D17)</f>
        <v>0</v>
      </c>
      <c r="F17" s="394">
        <f>IF($E$5="REVISED BUDGET",'Revised Budget'!F17,'Original Budget'!F17)</f>
        <v>0</v>
      </c>
      <c r="G17" s="394">
        <f>IF($E$5="REVISED BUDGET",'Revised Budget'!G17,'Original Budget'!G17)</f>
        <v>0</v>
      </c>
      <c r="H17" s="394">
        <f>IF($E$5="REVISED BUDGET",'Revised Budget'!H17,'Original Budget'!H17)</f>
        <v>0</v>
      </c>
      <c r="I17" s="394">
        <f>IF($E$5="REVISED BUDGET",'Revised Budget'!I17,'Original Budget'!I17)</f>
        <v>0</v>
      </c>
      <c r="J17" s="394">
        <f>IF($E$5="REVISED BUDGET",'Revised Budget'!J17,'Original Budget'!J17)</f>
        <v>0</v>
      </c>
      <c r="K17" s="394">
        <f>IF($E$5="REVISED BUDGET",'Revised Budget'!K17,'Original Budget'!K17)</f>
        <v>0</v>
      </c>
      <c r="L17" s="394">
        <f>IF($E$5="REVISED BUDGET",'Revised Budget'!L17,'Original Budget'!L17)</f>
        <v>0</v>
      </c>
      <c r="M17" s="394">
        <f>IF($E$5="REVISED BUDGET",'Revised Budget'!M17,'Original Budget'!M17)</f>
        <v>0</v>
      </c>
      <c r="N17" s="394">
        <f>IF($E$5="REVISED BUDGET",'Revised Budget'!N17,'Original Budget'!N17)</f>
        <v>0</v>
      </c>
      <c r="O17" s="394">
        <f>IF($E$5="REVISED BUDGET",'Revised Budget'!O17,'Original Budget'!O17)</f>
        <v>0</v>
      </c>
      <c r="P17" s="394">
        <f>IF($E$5="REVISED BUDGET",'Revised Budget'!P17,'Original Budget'!P17)</f>
        <v>0</v>
      </c>
      <c r="Q17" s="394">
        <f>IF($E$5="REVISED BUDGET",'Revised Budget'!Q17,'Original Budget'!Q17)</f>
        <v>0</v>
      </c>
      <c r="R17" s="77">
        <f t="shared" si="0"/>
        <v>0</v>
      </c>
      <c r="T17" s="307">
        <f t="shared" si="1"/>
        <v>0</v>
      </c>
      <c r="U17" s="31"/>
      <c r="V17" s="332"/>
    </row>
    <row r="18" spans="1:22" s="14" customFormat="1" ht="14" x14ac:dyDescent="0.3">
      <c r="A18" s="76"/>
      <c r="B18" s="14" t="s">
        <v>37</v>
      </c>
      <c r="C18" s="7" t="s">
        <v>38</v>
      </c>
      <c r="D18" s="46">
        <v>4191600</v>
      </c>
      <c r="E18" s="299">
        <f>IF($E$5="REVISED BUDGET",'Variance Analysis'!E18,'Variance Analysis'!D18)</f>
        <v>0</v>
      </c>
      <c r="F18" s="394">
        <f>IF($E$5="REVISED BUDGET",'Revised Budget'!F18,'Original Budget'!F18)</f>
        <v>0</v>
      </c>
      <c r="G18" s="394">
        <f>IF($E$5="REVISED BUDGET",'Revised Budget'!G18,'Original Budget'!G18)</f>
        <v>0</v>
      </c>
      <c r="H18" s="394">
        <f>IF($E$5="REVISED BUDGET",'Revised Budget'!H18,'Original Budget'!H18)</f>
        <v>0</v>
      </c>
      <c r="I18" s="394">
        <f>IF($E$5="REVISED BUDGET",'Revised Budget'!I18,'Original Budget'!I18)</f>
        <v>0</v>
      </c>
      <c r="J18" s="394">
        <f>IF($E$5="REVISED BUDGET",'Revised Budget'!J18,'Original Budget'!J18)</f>
        <v>0</v>
      </c>
      <c r="K18" s="394">
        <f>IF($E$5="REVISED BUDGET",'Revised Budget'!K18,'Original Budget'!K18)</f>
        <v>0</v>
      </c>
      <c r="L18" s="394">
        <f>IF($E$5="REVISED BUDGET",'Revised Budget'!L18,'Original Budget'!L18)</f>
        <v>0</v>
      </c>
      <c r="M18" s="394">
        <f>IF($E$5="REVISED BUDGET",'Revised Budget'!M18,'Original Budget'!M18)</f>
        <v>0</v>
      </c>
      <c r="N18" s="394">
        <f>IF($E$5="REVISED BUDGET",'Revised Budget'!N18,'Original Budget'!N18)</f>
        <v>0</v>
      </c>
      <c r="O18" s="394">
        <f>IF($E$5="REVISED BUDGET",'Revised Budget'!O18,'Original Budget'!O18)</f>
        <v>0</v>
      </c>
      <c r="P18" s="394">
        <f>IF($E$5="REVISED BUDGET",'Revised Budget'!P18,'Original Budget'!P18)</f>
        <v>0</v>
      </c>
      <c r="Q18" s="394">
        <f>IF($E$5="REVISED BUDGET",'Revised Budget'!Q18,'Original Budget'!Q18)</f>
        <v>0</v>
      </c>
      <c r="R18" s="77">
        <f t="shared" si="0"/>
        <v>0</v>
      </c>
      <c r="T18" s="307">
        <f t="shared" si="1"/>
        <v>0</v>
      </c>
      <c r="U18" s="31"/>
      <c r="V18" s="332"/>
    </row>
    <row r="19" spans="1:22" s="14" customFormat="1" ht="14" x14ac:dyDescent="0.3">
      <c r="A19" s="76"/>
      <c r="B19" s="14" t="s">
        <v>39</v>
      </c>
      <c r="C19" s="7" t="s">
        <v>40</v>
      </c>
      <c r="D19" s="46">
        <v>4191610</v>
      </c>
      <c r="E19" s="299">
        <f>IF($E$5="REVISED BUDGET",'Variance Analysis'!E19,'Variance Analysis'!D19)</f>
        <v>0</v>
      </c>
      <c r="F19" s="394">
        <f>IF($E$5="REVISED BUDGET",'Revised Budget'!F19,'Original Budget'!F19)</f>
        <v>0</v>
      </c>
      <c r="G19" s="394">
        <f>IF($E$5="REVISED BUDGET",'Revised Budget'!G19,'Original Budget'!G19)</f>
        <v>0</v>
      </c>
      <c r="H19" s="394">
        <f>IF($E$5="REVISED BUDGET",'Revised Budget'!H19,'Original Budget'!H19)</f>
        <v>0</v>
      </c>
      <c r="I19" s="394">
        <f>IF($E$5="REVISED BUDGET",'Revised Budget'!I19,'Original Budget'!I19)</f>
        <v>0</v>
      </c>
      <c r="J19" s="394">
        <f>IF($E$5="REVISED BUDGET",'Revised Budget'!J19,'Original Budget'!J19)</f>
        <v>0</v>
      </c>
      <c r="K19" s="394">
        <f>IF($E$5="REVISED BUDGET",'Revised Budget'!K19,'Original Budget'!K19)</f>
        <v>0</v>
      </c>
      <c r="L19" s="394">
        <f>IF($E$5="REVISED BUDGET",'Revised Budget'!L19,'Original Budget'!L19)</f>
        <v>0</v>
      </c>
      <c r="M19" s="394">
        <f>IF($E$5="REVISED BUDGET",'Revised Budget'!M19,'Original Budget'!M19)</f>
        <v>0</v>
      </c>
      <c r="N19" s="394">
        <f>IF($E$5="REVISED BUDGET",'Revised Budget'!N19,'Original Budget'!N19)</f>
        <v>0</v>
      </c>
      <c r="O19" s="394">
        <f>IF($E$5="REVISED BUDGET",'Revised Budget'!O19,'Original Budget'!O19)</f>
        <v>0</v>
      </c>
      <c r="P19" s="394">
        <f>IF($E$5="REVISED BUDGET",'Revised Budget'!P19,'Original Budget'!P19)</f>
        <v>0</v>
      </c>
      <c r="Q19" s="394">
        <f>IF($E$5="REVISED BUDGET",'Revised Budget'!Q19,'Original Budget'!Q19)</f>
        <v>0</v>
      </c>
      <c r="R19" s="77">
        <f t="shared" si="0"/>
        <v>0</v>
      </c>
      <c r="T19" s="307">
        <f t="shared" si="1"/>
        <v>0</v>
      </c>
      <c r="U19" s="31"/>
      <c r="V19" s="332"/>
    </row>
    <row r="20" spans="1:22" s="14" customFormat="1" ht="14" x14ac:dyDescent="0.3">
      <c r="A20" s="76"/>
      <c r="B20" s="14" t="s">
        <v>41</v>
      </c>
      <c r="C20" s="7" t="s">
        <v>42</v>
      </c>
      <c r="D20" s="46">
        <v>4190410</v>
      </c>
      <c r="E20" s="299">
        <f>IF($E$5="REVISED BUDGET",'Variance Analysis'!E20,'Variance Analysis'!D20)</f>
        <v>0</v>
      </c>
      <c r="F20" s="394">
        <f>IF($E$5="REVISED BUDGET",'Revised Budget'!F20,'Original Budget'!F20)</f>
        <v>0</v>
      </c>
      <c r="G20" s="394">
        <f>IF($E$5="REVISED BUDGET",'Revised Budget'!G20,'Original Budget'!G20)</f>
        <v>0</v>
      </c>
      <c r="H20" s="394">
        <f>IF($E$5="REVISED BUDGET",'Revised Budget'!H20,'Original Budget'!H20)</f>
        <v>0</v>
      </c>
      <c r="I20" s="394">
        <f>IF($E$5="REVISED BUDGET",'Revised Budget'!I20,'Original Budget'!I20)</f>
        <v>0</v>
      </c>
      <c r="J20" s="394">
        <f>IF($E$5="REVISED BUDGET",'Revised Budget'!J20,'Original Budget'!J20)</f>
        <v>0</v>
      </c>
      <c r="K20" s="394">
        <f>IF($E$5="REVISED BUDGET",'Revised Budget'!K20,'Original Budget'!K20)</f>
        <v>0</v>
      </c>
      <c r="L20" s="394">
        <f>IF($E$5="REVISED BUDGET",'Revised Budget'!L20,'Original Budget'!L20)</f>
        <v>0</v>
      </c>
      <c r="M20" s="394">
        <f>IF($E$5="REVISED BUDGET",'Revised Budget'!M20,'Original Budget'!M20)</f>
        <v>0</v>
      </c>
      <c r="N20" s="394">
        <f>IF($E$5="REVISED BUDGET",'Revised Budget'!N20,'Original Budget'!N20)</f>
        <v>0</v>
      </c>
      <c r="O20" s="394">
        <f>IF($E$5="REVISED BUDGET",'Revised Budget'!O20,'Original Budget'!O20)</f>
        <v>0</v>
      </c>
      <c r="P20" s="394">
        <f>IF($E$5="REVISED BUDGET",'Revised Budget'!P20,'Original Budget'!P20)</f>
        <v>0</v>
      </c>
      <c r="Q20" s="394">
        <f>IF($E$5="REVISED BUDGET",'Revised Budget'!Q20,'Original Budget'!Q20)</f>
        <v>0</v>
      </c>
      <c r="R20" s="77">
        <f t="shared" si="0"/>
        <v>0</v>
      </c>
      <c r="T20" s="307">
        <f t="shared" si="1"/>
        <v>0</v>
      </c>
      <c r="U20" s="31"/>
      <c r="V20" s="332"/>
    </row>
    <row r="21" spans="1:22" s="14" customFormat="1" ht="14" x14ac:dyDescent="0.3">
      <c r="A21" s="76"/>
      <c r="B21" s="14" t="s">
        <v>43</v>
      </c>
      <c r="C21" s="7" t="s">
        <v>44</v>
      </c>
      <c r="D21" s="46">
        <v>4190420</v>
      </c>
      <c r="E21" s="299">
        <f>IF($E$5="REVISED BUDGET",'Variance Analysis'!E21,'Variance Analysis'!D21)</f>
        <v>0</v>
      </c>
      <c r="F21" s="394">
        <f>IF($E$5="REVISED BUDGET",'Revised Budget'!F21,'Original Budget'!F21)</f>
        <v>0</v>
      </c>
      <c r="G21" s="394">
        <f>IF($E$5="REVISED BUDGET",'Revised Budget'!G21,'Original Budget'!G21)</f>
        <v>0</v>
      </c>
      <c r="H21" s="394">
        <f>IF($E$5="REVISED BUDGET",'Revised Budget'!H21,'Original Budget'!H21)</f>
        <v>0</v>
      </c>
      <c r="I21" s="394">
        <f>IF($E$5="REVISED BUDGET",'Revised Budget'!I21,'Original Budget'!I21)</f>
        <v>0</v>
      </c>
      <c r="J21" s="394">
        <f>IF($E$5="REVISED BUDGET",'Revised Budget'!J21,'Original Budget'!J21)</f>
        <v>0</v>
      </c>
      <c r="K21" s="394">
        <f>IF($E$5="REVISED BUDGET",'Revised Budget'!K21,'Original Budget'!K21)</f>
        <v>0</v>
      </c>
      <c r="L21" s="394">
        <f>IF($E$5="REVISED BUDGET",'Revised Budget'!L21,'Original Budget'!L21)</f>
        <v>0</v>
      </c>
      <c r="M21" s="394">
        <f>IF($E$5="REVISED BUDGET",'Revised Budget'!M21,'Original Budget'!M21)</f>
        <v>0</v>
      </c>
      <c r="N21" s="394">
        <f>IF($E$5="REVISED BUDGET",'Revised Budget'!N21,'Original Budget'!N21)</f>
        <v>0</v>
      </c>
      <c r="O21" s="394">
        <f>IF($E$5="REVISED BUDGET",'Revised Budget'!O21,'Original Budget'!O21)</f>
        <v>0</v>
      </c>
      <c r="P21" s="394">
        <f>IF($E$5="REVISED BUDGET",'Revised Budget'!P21,'Original Budget'!P21)</f>
        <v>0</v>
      </c>
      <c r="Q21" s="394">
        <f>IF($E$5="REVISED BUDGET",'Revised Budget'!Q21,'Original Budget'!Q21)</f>
        <v>0</v>
      </c>
      <c r="R21" s="77">
        <f t="shared" si="0"/>
        <v>0</v>
      </c>
      <c r="T21" s="307">
        <f t="shared" si="1"/>
        <v>0</v>
      </c>
      <c r="U21" s="31"/>
      <c r="V21" s="332"/>
    </row>
    <row r="22" spans="1:22" s="14" customFormat="1" ht="14" x14ac:dyDescent="0.3">
      <c r="A22" s="76"/>
      <c r="B22" s="14" t="s">
        <v>45</v>
      </c>
      <c r="C22" s="7" t="s">
        <v>46</v>
      </c>
      <c r="D22" s="46">
        <v>4190200</v>
      </c>
      <c r="E22" s="299">
        <f>IF($E$5="REVISED BUDGET",'Variance Analysis'!E22,'Variance Analysis'!D22)</f>
        <v>0</v>
      </c>
      <c r="F22" s="394">
        <f>IF($E$5="REVISED BUDGET",'Revised Budget'!F22,'Original Budget'!F22)</f>
        <v>0</v>
      </c>
      <c r="G22" s="394">
        <f>IF($E$5="REVISED BUDGET",'Revised Budget'!G22,'Original Budget'!G22)</f>
        <v>0</v>
      </c>
      <c r="H22" s="394">
        <f>IF($E$5="REVISED BUDGET",'Revised Budget'!H22,'Original Budget'!H22)</f>
        <v>0</v>
      </c>
      <c r="I22" s="394">
        <f>IF($E$5="REVISED BUDGET",'Revised Budget'!I22,'Original Budget'!I22)</f>
        <v>0</v>
      </c>
      <c r="J22" s="394">
        <f>IF($E$5="REVISED BUDGET",'Revised Budget'!J22,'Original Budget'!J22)</f>
        <v>0</v>
      </c>
      <c r="K22" s="394">
        <f>IF($E$5="REVISED BUDGET",'Revised Budget'!K22,'Original Budget'!K22)</f>
        <v>0</v>
      </c>
      <c r="L22" s="394">
        <f>IF($E$5="REVISED BUDGET",'Revised Budget'!L22,'Original Budget'!L22)</f>
        <v>0</v>
      </c>
      <c r="M22" s="394">
        <f>IF($E$5="REVISED BUDGET",'Revised Budget'!M22,'Original Budget'!M22)</f>
        <v>0</v>
      </c>
      <c r="N22" s="394">
        <f>IF($E$5="REVISED BUDGET",'Revised Budget'!N22,'Original Budget'!N22)</f>
        <v>0</v>
      </c>
      <c r="O22" s="394">
        <f>IF($E$5="REVISED BUDGET",'Revised Budget'!O22,'Original Budget'!O22)</f>
        <v>0</v>
      </c>
      <c r="P22" s="394">
        <f>IF($E$5="REVISED BUDGET",'Revised Budget'!P22,'Original Budget'!P22)</f>
        <v>0</v>
      </c>
      <c r="Q22" s="394">
        <f>IF($E$5="REVISED BUDGET",'Revised Budget'!Q22,'Original Budget'!Q22)</f>
        <v>0</v>
      </c>
      <c r="R22" s="77">
        <f t="shared" si="0"/>
        <v>0</v>
      </c>
      <c r="T22" s="307">
        <f t="shared" si="1"/>
        <v>0</v>
      </c>
      <c r="U22" s="31"/>
      <c r="V22" s="332"/>
    </row>
    <row r="23" spans="1:22" s="14" customFormat="1" ht="14" x14ac:dyDescent="0.3">
      <c r="A23" s="76"/>
      <c r="B23" s="14" t="s">
        <v>47</v>
      </c>
      <c r="C23" s="7" t="s">
        <v>48</v>
      </c>
      <c r="D23" s="46">
        <v>4190386</v>
      </c>
      <c r="E23" s="299">
        <f>IF($E$5="REVISED BUDGET",'Variance Analysis'!E23,'Variance Analysis'!D23)</f>
        <v>0</v>
      </c>
      <c r="F23" s="394">
        <f>IF($E$5="REVISED BUDGET",'Revised Budget'!F23,'Original Budget'!F23)</f>
        <v>0</v>
      </c>
      <c r="G23" s="394">
        <f>IF($E$5="REVISED BUDGET",'Revised Budget'!G23,'Original Budget'!G23)</f>
        <v>0</v>
      </c>
      <c r="H23" s="394">
        <f>IF($E$5="REVISED BUDGET",'Revised Budget'!H23,'Original Budget'!H23)</f>
        <v>0</v>
      </c>
      <c r="I23" s="394">
        <f>IF($E$5="REVISED BUDGET",'Revised Budget'!I23,'Original Budget'!I23)</f>
        <v>0</v>
      </c>
      <c r="J23" s="394">
        <f>IF($E$5="REVISED BUDGET",'Revised Budget'!J23,'Original Budget'!J23)</f>
        <v>0</v>
      </c>
      <c r="K23" s="394">
        <f>IF($E$5="REVISED BUDGET",'Revised Budget'!K23,'Original Budget'!K23)</f>
        <v>0</v>
      </c>
      <c r="L23" s="394">
        <f>IF($E$5="REVISED BUDGET",'Revised Budget'!L23,'Original Budget'!L23)</f>
        <v>0</v>
      </c>
      <c r="M23" s="394">
        <f>IF($E$5="REVISED BUDGET",'Revised Budget'!M23,'Original Budget'!M23)</f>
        <v>0</v>
      </c>
      <c r="N23" s="394">
        <f>IF($E$5="REVISED BUDGET",'Revised Budget'!N23,'Original Budget'!N23)</f>
        <v>0</v>
      </c>
      <c r="O23" s="394">
        <f>IF($E$5="REVISED BUDGET",'Revised Budget'!O23,'Original Budget'!O23)</f>
        <v>0</v>
      </c>
      <c r="P23" s="394">
        <f>IF($E$5="REVISED BUDGET",'Revised Budget'!P23,'Original Budget'!P23)</f>
        <v>0</v>
      </c>
      <c r="Q23" s="394">
        <f>IF($E$5="REVISED BUDGET",'Revised Budget'!Q23,'Original Budget'!Q23)</f>
        <v>0</v>
      </c>
      <c r="R23" s="77">
        <f t="shared" si="0"/>
        <v>0</v>
      </c>
      <c r="T23" s="307">
        <f t="shared" si="1"/>
        <v>0</v>
      </c>
      <c r="U23" s="31"/>
      <c r="V23" s="332"/>
    </row>
    <row r="24" spans="1:22" s="14" customFormat="1" ht="14" x14ac:dyDescent="0.3">
      <c r="A24" s="76"/>
      <c r="B24" s="14" t="s">
        <v>49</v>
      </c>
      <c r="C24" s="7" t="s">
        <v>50</v>
      </c>
      <c r="D24" s="46">
        <v>4190387</v>
      </c>
      <c r="E24" s="299">
        <f>IF($E$5="REVISED BUDGET",'Variance Analysis'!E24,'Variance Analysis'!D24)</f>
        <v>0</v>
      </c>
      <c r="F24" s="394">
        <f>IF($E$5="REVISED BUDGET",'Revised Budget'!F24,'Original Budget'!F24)</f>
        <v>0</v>
      </c>
      <c r="G24" s="394">
        <f>IF($E$5="REVISED BUDGET",'Revised Budget'!G24,'Original Budget'!G24)</f>
        <v>0</v>
      </c>
      <c r="H24" s="394">
        <f>IF($E$5="REVISED BUDGET",'Revised Budget'!H24,'Original Budget'!H24)</f>
        <v>0</v>
      </c>
      <c r="I24" s="394">
        <f>IF($E$5="REVISED BUDGET",'Revised Budget'!I24,'Original Budget'!I24)</f>
        <v>0</v>
      </c>
      <c r="J24" s="394">
        <f>IF($E$5="REVISED BUDGET",'Revised Budget'!J24,'Original Budget'!J24)</f>
        <v>0</v>
      </c>
      <c r="K24" s="394">
        <f>IF($E$5="REVISED BUDGET",'Revised Budget'!K24,'Original Budget'!K24)</f>
        <v>0</v>
      </c>
      <c r="L24" s="394">
        <f>IF($E$5="REVISED BUDGET",'Revised Budget'!L24,'Original Budget'!L24)</f>
        <v>0</v>
      </c>
      <c r="M24" s="394">
        <f>IF($E$5="REVISED BUDGET",'Revised Budget'!M24,'Original Budget'!M24)</f>
        <v>0</v>
      </c>
      <c r="N24" s="394">
        <f>IF($E$5="REVISED BUDGET",'Revised Budget'!N24,'Original Budget'!N24)</f>
        <v>0</v>
      </c>
      <c r="O24" s="394">
        <f>IF($E$5="REVISED BUDGET",'Revised Budget'!O24,'Original Budget'!O24)</f>
        <v>0</v>
      </c>
      <c r="P24" s="394">
        <f>IF($E$5="REVISED BUDGET",'Revised Budget'!P24,'Original Budget'!P24)</f>
        <v>0</v>
      </c>
      <c r="Q24" s="394">
        <f>IF($E$5="REVISED BUDGET",'Revised Budget'!Q24,'Original Budget'!Q24)</f>
        <v>0</v>
      </c>
      <c r="R24" s="77">
        <f t="shared" si="0"/>
        <v>0</v>
      </c>
      <c r="T24" s="307">
        <f t="shared" si="1"/>
        <v>0</v>
      </c>
      <c r="U24" s="31"/>
      <c r="V24" s="332"/>
    </row>
    <row r="25" spans="1:22" s="14" customFormat="1" ht="14" x14ac:dyDescent="0.3">
      <c r="A25" s="76"/>
      <c r="B25" s="14" t="s">
        <v>51</v>
      </c>
      <c r="C25" s="7" t="s">
        <v>52</v>
      </c>
      <c r="D25" s="46">
        <v>4190388</v>
      </c>
      <c r="E25" s="299">
        <f>IF($E$5="REVISED BUDGET",'Variance Analysis'!E25,'Variance Analysis'!D25)</f>
        <v>0</v>
      </c>
      <c r="F25" s="394">
        <f>IF($E$5="REVISED BUDGET",'Revised Budget'!F25,'Original Budget'!F25)</f>
        <v>0</v>
      </c>
      <c r="G25" s="394">
        <f>IF($E$5="REVISED BUDGET",'Revised Budget'!G25,'Original Budget'!G25)</f>
        <v>0</v>
      </c>
      <c r="H25" s="394">
        <f>IF($E$5="REVISED BUDGET",'Revised Budget'!H25,'Original Budget'!H25)</f>
        <v>0</v>
      </c>
      <c r="I25" s="394">
        <f>IF($E$5="REVISED BUDGET",'Revised Budget'!I25,'Original Budget'!I25)</f>
        <v>0</v>
      </c>
      <c r="J25" s="394">
        <f>IF($E$5="REVISED BUDGET",'Revised Budget'!J25,'Original Budget'!J25)</f>
        <v>0</v>
      </c>
      <c r="K25" s="394">
        <f>IF($E$5="REVISED BUDGET",'Revised Budget'!K25,'Original Budget'!K25)</f>
        <v>0</v>
      </c>
      <c r="L25" s="394">
        <f>IF($E$5="REVISED BUDGET",'Revised Budget'!L25,'Original Budget'!L25)</f>
        <v>0</v>
      </c>
      <c r="M25" s="394">
        <f>IF($E$5="REVISED BUDGET",'Revised Budget'!M25,'Original Budget'!M25)</f>
        <v>0</v>
      </c>
      <c r="N25" s="394">
        <f>IF($E$5="REVISED BUDGET",'Revised Budget'!N25,'Original Budget'!N25)</f>
        <v>0</v>
      </c>
      <c r="O25" s="394">
        <f>IF($E$5="REVISED BUDGET",'Revised Budget'!O25,'Original Budget'!O25)</f>
        <v>0</v>
      </c>
      <c r="P25" s="394">
        <f>IF($E$5="REVISED BUDGET",'Revised Budget'!P25,'Original Budget'!P25)</f>
        <v>0</v>
      </c>
      <c r="Q25" s="394">
        <f>IF($E$5="REVISED BUDGET",'Revised Budget'!Q25,'Original Budget'!Q25)</f>
        <v>0</v>
      </c>
      <c r="R25" s="77">
        <f t="shared" si="0"/>
        <v>0</v>
      </c>
      <c r="T25" s="307">
        <f t="shared" si="1"/>
        <v>0</v>
      </c>
      <c r="U25" s="31"/>
      <c r="V25" s="332"/>
    </row>
    <row r="26" spans="1:22" s="14" customFormat="1" ht="14" x14ac:dyDescent="0.3">
      <c r="A26" s="76"/>
      <c r="B26" s="14" t="s">
        <v>53</v>
      </c>
      <c r="C26" s="7" t="s">
        <v>54</v>
      </c>
      <c r="D26" s="46">
        <v>4190380</v>
      </c>
      <c r="E26" s="299">
        <f>IF($E$5="REVISED BUDGET",'Variance Analysis'!E26,'Variance Analysis'!D26)</f>
        <v>0</v>
      </c>
      <c r="F26" s="394">
        <f>IF($E$5="REVISED BUDGET",'Revised Budget'!F26,'Original Budget'!F26)</f>
        <v>0</v>
      </c>
      <c r="G26" s="394">
        <f>IF($E$5="REVISED BUDGET",'Revised Budget'!G26,'Original Budget'!G26)</f>
        <v>0</v>
      </c>
      <c r="H26" s="394">
        <f>IF($E$5="REVISED BUDGET",'Revised Budget'!H26,'Original Budget'!H26)</f>
        <v>0</v>
      </c>
      <c r="I26" s="394">
        <f>IF($E$5="REVISED BUDGET",'Revised Budget'!I26,'Original Budget'!I26)</f>
        <v>0</v>
      </c>
      <c r="J26" s="394">
        <f>IF($E$5="REVISED BUDGET",'Revised Budget'!J26,'Original Budget'!J26)</f>
        <v>0</v>
      </c>
      <c r="K26" s="394">
        <f>IF($E$5="REVISED BUDGET",'Revised Budget'!K26,'Original Budget'!K26)</f>
        <v>0</v>
      </c>
      <c r="L26" s="394">
        <f>IF($E$5="REVISED BUDGET",'Revised Budget'!L26,'Original Budget'!L26)</f>
        <v>0</v>
      </c>
      <c r="M26" s="394">
        <f>IF($E$5="REVISED BUDGET",'Revised Budget'!M26,'Original Budget'!M26)</f>
        <v>0</v>
      </c>
      <c r="N26" s="394">
        <f>IF($E$5="REVISED BUDGET",'Revised Budget'!N26,'Original Budget'!N26)</f>
        <v>0</v>
      </c>
      <c r="O26" s="394">
        <f>IF($E$5="REVISED BUDGET",'Revised Budget'!O26,'Original Budget'!O26)</f>
        <v>0</v>
      </c>
      <c r="P26" s="394">
        <f>IF($E$5="REVISED BUDGET",'Revised Budget'!P26,'Original Budget'!P26)</f>
        <v>0</v>
      </c>
      <c r="Q26" s="394">
        <f>IF($E$5="REVISED BUDGET",'Revised Budget'!Q26,'Original Budget'!Q26)</f>
        <v>0</v>
      </c>
      <c r="R26" s="77">
        <f t="shared" si="0"/>
        <v>0</v>
      </c>
      <c r="T26" s="307">
        <f t="shared" si="1"/>
        <v>0</v>
      </c>
      <c r="U26" s="31"/>
      <c r="V26" s="332"/>
    </row>
    <row r="27" spans="1:22" s="14" customFormat="1" ht="3" customHeight="1" x14ac:dyDescent="0.35">
      <c r="A27" s="76"/>
      <c r="C27" s="7"/>
      <c r="D27" s="46"/>
      <c r="E27" s="56"/>
      <c r="F27" s="56"/>
      <c r="G27" s="56"/>
      <c r="H27" s="56"/>
      <c r="I27" s="56"/>
      <c r="J27" s="56"/>
      <c r="K27" s="56"/>
      <c r="L27" s="56"/>
      <c r="M27" s="56"/>
      <c r="N27" s="56"/>
      <c r="O27" s="56"/>
      <c r="P27" s="56"/>
      <c r="Q27" s="56"/>
      <c r="R27" s="79"/>
      <c r="T27" s="308"/>
      <c r="U27" s="31"/>
      <c r="V27" s="333"/>
    </row>
    <row r="28" spans="1:22" s="14" customFormat="1" ht="14" x14ac:dyDescent="0.3">
      <c r="A28" s="76"/>
      <c r="B28" s="14" t="s">
        <v>154</v>
      </c>
      <c r="C28" s="7" t="s">
        <v>155</v>
      </c>
      <c r="D28" s="46">
        <v>4190205</v>
      </c>
      <c r="E28" s="300">
        <f>IF($E$5="REVISED BUDGET",'Variance Analysis'!E28,'Variance Analysis'!D28)</f>
        <v>0</v>
      </c>
      <c r="F28" s="394">
        <f>IF($E$5="REVISED BUDGET",'Revised Budget'!F28,'Original Budget'!F28)</f>
        <v>0</v>
      </c>
      <c r="G28" s="394">
        <f>IF($E$5="REVISED BUDGET",'Revised Budget'!G28,'Original Budget'!G28)</f>
        <v>0</v>
      </c>
      <c r="H28" s="394">
        <f>IF($E$5="REVISED BUDGET",'Revised Budget'!H28,'Original Budget'!H28)</f>
        <v>0</v>
      </c>
      <c r="I28" s="394">
        <f>IF($E$5="REVISED BUDGET",'Revised Budget'!I28,'Original Budget'!I28)</f>
        <v>0</v>
      </c>
      <c r="J28" s="394">
        <f>IF($E$5="REVISED BUDGET",'Revised Budget'!J28,'Original Budget'!J28)</f>
        <v>0</v>
      </c>
      <c r="K28" s="394">
        <f>IF($E$5="REVISED BUDGET",'Revised Budget'!K28,'Original Budget'!K28)</f>
        <v>0</v>
      </c>
      <c r="L28" s="394">
        <f>IF($E$5="REVISED BUDGET",'Revised Budget'!L28,'Original Budget'!L28)</f>
        <v>0</v>
      </c>
      <c r="M28" s="394">
        <f>IF($E$5="REVISED BUDGET",'Revised Budget'!M28,'Original Budget'!M28)</f>
        <v>0</v>
      </c>
      <c r="N28" s="394">
        <f>IF($E$5="REVISED BUDGET",'Revised Budget'!N28,'Original Budget'!N28)</f>
        <v>0</v>
      </c>
      <c r="O28" s="394">
        <f>IF($E$5="REVISED BUDGET",'Revised Budget'!O28,'Original Budget'!O28)</f>
        <v>0</v>
      </c>
      <c r="P28" s="394">
        <f>IF($E$5="REVISED BUDGET",'Revised Budget'!P28,'Original Budget'!P28)</f>
        <v>0</v>
      </c>
      <c r="Q28" s="394">
        <f>IF($E$5="REVISED BUDGET",'Revised Budget'!Q28,'Original Budget'!Q28)</f>
        <v>0</v>
      </c>
      <c r="R28" s="77">
        <f t="shared" ref="R28:R29" si="2">SUM(F28:Q28)</f>
        <v>0</v>
      </c>
      <c r="T28" s="307">
        <f t="shared" ref="T28:T29" si="3">R28-E28</f>
        <v>0</v>
      </c>
      <c r="U28" s="31"/>
      <c r="V28" s="332"/>
    </row>
    <row r="29" spans="1:22" s="14" customFormat="1" ht="14.5" thickBot="1" x14ac:dyDescent="0.35">
      <c r="A29" s="76"/>
      <c r="B29" s="14" t="s">
        <v>55</v>
      </c>
      <c r="C29" s="7" t="s">
        <v>56</v>
      </c>
      <c r="D29" s="46">
        <v>4190210</v>
      </c>
      <c r="E29" s="61">
        <f>IF($E$5="REVISED BUDGET",'Variance Analysis'!E29,'Variance Analysis'!D29)</f>
        <v>0</v>
      </c>
      <c r="F29" s="394">
        <f>IF($E$5="REVISED BUDGET",'Revised Budget'!F29,'Original Budget'!F29)</f>
        <v>0</v>
      </c>
      <c r="G29" s="394">
        <f>IF($E$5="REVISED BUDGET",'Revised Budget'!G29,'Original Budget'!G29)</f>
        <v>0</v>
      </c>
      <c r="H29" s="394">
        <f>IF($E$5="REVISED BUDGET",'Revised Budget'!H29,'Original Budget'!H29)</f>
        <v>0</v>
      </c>
      <c r="I29" s="394">
        <f>IF($E$5="REVISED BUDGET",'Revised Budget'!I29,'Original Budget'!I29)</f>
        <v>0</v>
      </c>
      <c r="J29" s="394">
        <f>IF($E$5="REVISED BUDGET",'Revised Budget'!J29,'Original Budget'!J29)</f>
        <v>0</v>
      </c>
      <c r="K29" s="394">
        <f>IF($E$5="REVISED BUDGET",'Revised Budget'!K29,'Original Budget'!K29)</f>
        <v>0</v>
      </c>
      <c r="L29" s="394">
        <f>IF($E$5="REVISED BUDGET",'Revised Budget'!L29,'Original Budget'!L29)</f>
        <v>0</v>
      </c>
      <c r="M29" s="394">
        <f>IF($E$5="REVISED BUDGET",'Revised Budget'!M29,'Original Budget'!M29)</f>
        <v>0</v>
      </c>
      <c r="N29" s="394">
        <f>IF($E$5="REVISED BUDGET",'Revised Budget'!N29,'Original Budget'!N29)</f>
        <v>0</v>
      </c>
      <c r="O29" s="394">
        <f>IF($E$5="REVISED BUDGET",'Revised Budget'!O29,'Original Budget'!O29)</f>
        <v>0</v>
      </c>
      <c r="P29" s="394">
        <f>IF($E$5="REVISED BUDGET",'Revised Budget'!P29,'Original Budget'!P29)</f>
        <v>0</v>
      </c>
      <c r="Q29" s="394">
        <f>IF($E$5="REVISED BUDGET",'Revised Budget'!Q29,'Original Budget'!Q29)</f>
        <v>0</v>
      </c>
      <c r="R29" s="101">
        <f t="shared" si="2"/>
        <v>0</v>
      </c>
      <c r="T29" s="309">
        <f t="shared" si="3"/>
        <v>0</v>
      </c>
      <c r="U29" s="31"/>
      <c r="V29" s="334"/>
    </row>
    <row r="30" spans="1:22" s="14" customFormat="1" ht="3" customHeight="1" x14ac:dyDescent="0.3">
      <c r="A30" s="229"/>
      <c r="B30" s="230"/>
      <c r="C30" s="231"/>
      <c r="D30" s="232"/>
      <c r="E30" s="250"/>
      <c r="F30" s="233"/>
      <c r="G30" s="233"/>
      <c r="H30" s="233"/>
      <c r="I30" s="233"/>
      <c r="J30" s="233"/>
      <c r="K30" s="233"/>
      <c r="L30" s="233"/>
      <c r="M30" s="233"/>
      <c r="N30" s="233"/>
      <c r="O30" s="233"/>
      <c r="P30" s="233"/>
      <c r="Q30" s="233"/>
      <c r="R30" s="234"/>
      <c r="T30" s="310"/>
      <c r="U30" s="31"/>
      <c r="V30" s="335"/>
    </row>
    <row r="31" spans="1:22" s="14" customFormat="1" ht="16" thickBot="1" x14ac:dyDescent="0.4">
      <c r="A31" s="235"/>
      <c r="B31" s="236" t="s">
        <v>516</v>
      </c>
      <c r="C31" s="236"/>
      <c r="D31" s="237"/>
      <c r="E31" s="301">
        <f>ROUND(SUM(E9:E29),2)</f>
        <v>0</v>
      </c>
      <c r="F31" s="238">
        <f>SUM(F9:F29)</f>
        <v>0</v>
      </c>
      <c r="G31" s="238">
        <f t="shared" ref="G31:Q31" si="4">SUM(G9:G29)</f>
        <v>0</v>
      </c>
      <c r="H31" s="238">
        <f t="shared" si="4"/>
        <v>0</v>
      </c>
      <c r="I31" s="238">
        <f t="shared" si="4"/>
        <v>0</v>
      </c>
      <c r="J31" s="238">
        <f t="shared" si="4"/>
        <v>0</v>
      </c>
      <c r="K31" s="238">
        <f t="shared" si="4"/>
        <v>0</v>
      </c>
      <c r="L31" s="238">
        <f t="shared" si="4"/>
        <v>0</v>
      </c>
      <c r="M31" s="238">
        <f t="shared" si="4"/>
        <v>0</v>
      </c>
      <c r="N31" s="238">
        <f t="shared" si="4"/>
        <v>0</v>
      </c>
      <c r="O31" s="238">
        <f t="shared" si="4"/>
        <v>0</v>
      </c>
      <c r="P31" s="238">
        <f t="shared" si="4"/>
        <v>0</v>
      </c>
      <c r="Q31" s="238">
        <f t="shared" si="4"/>
        <v>0</v>
      </c>
      <c r="R31" s="239">
        <f>SUM(R9:R30)</f>
        <v>0</v>
      </c>
      <c r="T31" s="311">
        <f>SUM(T9:T30)</f>
        <v>0</v>
      </c>
      <c r="U31" s="31"/>
      <c r="V31" s="336"/>
    </row>
    <row r="32" spans="1:22" s="14" customFormat="1" ht="12" customHeight="1" x14ac:dyDescent="0.3">
      <c r="A32" s="72"/>
      <c r="B32" s="73"/>
      <c r="C32" s="102"/>
      <c r="D32" s="103"/>
      <c r="E32" s="112"/>
      <c r="F32" s="104"/>
      <c r="G32" s="104"/>
      <c r="H32" s="104"/>
      <c r="I32" s="104"/>
      <c r="J32" s="104"/>
      <c r="K32" s="104"/>
      <c r="L32" s="104"/>
      <c r="M32" s="104"/>
      <c r="N32" s="104"/>
      <c r="O32" s="104"/>
      <c r="P32" s="104"/>
      <c r="Q32" s="104"/>
      <c r="R32" s="105"/>
      <c r="T32" s="312"/>
      <c r="U32" s="31"/>
      <c r="V32" s="337"/>
    </row>
    <row r="33" spans="1:22" s="14" customFormat="1" ht="15.5" x14ac:dyDescent="0.35">
      <c r="A33" s="76"/>
      <c r="B33" s="56" t="s">
        <v>517</v>
      </c>
      <c r="C33" s="56"/>
      <c r="D33" s="46"/>
      <c r="E33" s="61"/>
      <c r="F33" s="48"/>
      <c r="G33" s="48"/>
      <c r="H33" s="48"/>
      <c r="I33" s="48"/>
      <c r="J33" s="48"/>
      <c r="K33" s="48"/>
      <c r="L33" s="48"/>
      <c r="M33" s="48"/>
      <c r="N33" s="48"/>
      <c r="O33" s="48"/>
      <c r="P33" s="48"/>
      <c r="Q33" s="48"/>
      <c r="R33" s="106"/>
      <c r="T33" s="313"/>
      <c r="U33" s="31"/>
      <c r="V33" s="338"/>
    </row>
    <row r="34" spans="1:22" s="14" customFormat="1" ht="14" x14ac:dyDescent="0.3">
      <c r="A34" s="76"/>
      <c r="B34" s="14" t="s">
        <v>57</v>
      </c>
      <c r="C34" s="7" t="s">
        <v>58</v>
      </c>
      <c r="D34" s="46">
        <v>6110000</v>
      </c>
      <c r="E34" s="300">
        <f>IF($E$5="REVISED BUDGET",'Variance Analysis'!E34,'Variance Analysis'!D34)</f>
        <v>0</v>
      </c>
      <c r="F34" s="394">
        <f>IF($E$5="REVISED BUDGET",'Revised Budget'!F34,'Original Budget'!F34)</f>
        <v>0</v>
      </c>
      <c r="G34" s="394">
        <f>IF($E$5="REVISED BUDGET",'Revised Budget'!G34,'Original Budget'!G34)</f>
        <v>0</v>
      </c>
      <c r="H34" s="394">
        <f>IF($E$5="REVISED BUDGET",'Revised Budget'!H34,'Original Budget'!H34)</f>
        <v>0</v>
      </c>
      <c r="I34" s="394">
        <f>IF($E$5="REVISED BUDGET",'Revised Budget'!I34,'Original Budget'!I34)</f>
        <v>0</v>
      </c>
      <c r="J34" s="394">
        <f>IF($E$5="REVISED BUDGET",'Revised Budget'!J34,'Original Budget'!J34)</f>
        <v>0</v>
      </c>
      <c r="K34" s="394">
        <f>IF($E$5="REVISED BUDGET",'Revised Budget'!K34,'Original Budget'!K34)</f>
        <v>0</v>
      </c>
      <c r="L34" s="394">
        <f>IF($E$5="REVISED BUDGET",'Revised Budget'!L34,'Original Budget'!L34)</f>
        <v>0</v>
      </c>
      <c r="M34" s="394">
        <f>IF($E$5="REVISED BUDGET",'Revised Budget'!M34,'Original Budget'!M34)</f>
        <v>0</v>
      </c>
      <c r="N34" s="394">
        <f>IF($E$5="REVISED BUDGET",'Revised Budget'!N34,'Original Budget'!N34)</f>
        <v>0</v>
      </c>
      <c r="O34" s="394">
        <f>IF($E$5="REVISED BUDGET",'Revised Budget'!O34,'Original Budget'!O34)</f>
        <v>0</v>
      </c>
      <c r="P34" s="394">
        <f>IF($E$5="REVISED BUDGET",'Revised Budget'!P34,'Original Budget'!P34)</f>
        <v>0</v>
      </c>
      <c r="Q34" s="394">
        <f>IF($E$5="REVISED BUDGET",'Revised Budget'!Q34,'Original Budget'!Q34)</f>
        <v>0</v>
      </c>
      <c r="R34" s="77">
        <f>SUM(F34:Q34)</f>
        <v>0</v>
      </c>
      <c r="T34" s="307">
        <f t="shared" ref="T34:T63" si="5">R34-E34</f>
        <v>0</v>
      </c>
      <c r="U34" s="31"/>
      <c r="V34" s="332"/>
    </row>
    <row r="35" spans="1:22" s="14" customFormat="1" ht="14" x14ac:dyDescent="0.3">
      <c r="A35" s="76"/>
      <c r="B35" s="14" t="s">
        <v>59</v>
      </c>
      <c r="C35" s="7" t="s">
        <v>60</v>
      </c>
      <c r="D35" s="46">
        <v>6110020</v>
      </c>
      <c r="E35" s="300">
        <f>IF($E$5="REVISED BUDGET",'Variance Analysis'!E35,'Variance Analysis'!D35)</f>
        <v>0</v>
      </c>
      <c r="F35" s="394">
        <f>IF($E$5="REVISED BUDGET",'Revised Budget'!F35,'Original Budget'!F35)</f>
        <v>0</v>
      </c>
      <c r="G35" s="394">
        <f>IF($E$5="REVISED BUDGET",'Revised Budget'!G35,'Original Budget'!G35)</f>
        <v>0</v>
      </c>
      <c r="H35" s="394">
        <f>IF($E$5="REVISED BUDGET",'Revised Budget'!H35,'Original Budget'!H35)</f>
        <v>0</v>
      </c>
      <c r="I35" s="394">
        <f>IF($E$5="REVISED BUDGET",'Revised Budget'!I35,'Original Budget'!I35)</f>
        <v>0</v>
      </c>
      <c r="J35" s="394">
        <f>IF($E$5="REVISED BUDGET",'Revised Budget'!J35,'Original Budget'!J35)</f>
        <v>0</v>
      </c>
      <c r="K35" s="394">
        <f>IF($E$5="REVISED BUDGET",'Revised Budget'!K35,'Original Budget'!K35)</f>
        <v>0</v>
      </c>
      <c r="L35" s="394">
        <f>IF($E$5="REVISED BUDGET",'Revised Budget'!L35,'Original Budget'!L35)</f>
        <v>0</v>
      </c>
      <c r="M35" s="394">
        <f>IF($E$5="REVISED BUDGET",'Revised Budget'!M35,'Original Budget'!M35)</f>
        <v>0</v>
      </c>
      <c r="N35" s="394">
        <f>IF($E$5="REVISED BUDGET",'Revised Budget'!N35,'Original Budget'!N35)</f>
        <v>0</v>
      </c>
      <c r="O35" s="394">
        <f>IF($E$5="REVISED BUDGET",'Revised Budget'!O35,'Original Budget'!O35)</f>
        <v>0</v>
      </c>
      <c r="P35" s="394">
        <f>IF($E$5="REVISED BUDGET",'Revised Budget'!P35,'Original Budget'!P35)</f>
        <v>0</v>
      </c>
      <c r="Q35" s="394">
        <f>IF($E$5="REVISED BUDGET",'Revised Budget'!Q35,'Original Budget'!Q35)</f>
        <v>0</v>
      </c>
      <c r="R35" s="77">
        <f t="shared" ref="R35:R63" si="6">SUM(F35:Q35)</f>
        <v>0</v>
      </c>
      <c r="T35" s="307">
        <f t="shared" si="5"/>
        <v>0</v>
      </c>
      <c r="U35" s="31"/>
      <c r="V35" s="332"/>
    </row>
    <row r="36" spans="1:22" s="14" customFormat="1" ht="14" x14ac:dyDescent="0.3">
      <c r="A36" s="76"/>
      <c r="B36" s="14" t="s">
        <v>61</v>
      </c>
      <c r="C36" s="7" t="s">
        <v>62</v>
      </c>
      <c r="D36" s="46">
        <v>6110600</v>
      </c>
      <c r="E36" s="300">
        <f>IF($E$5="REVISED BUDGET",'Variance Analysis'!E36,'Variance Analysis'!D36)</f>
        <v>0</v>
      </c>
      <c r="F36" s="394">
        <f>IF($E$5="REVISED BUDGET",'Revised Budget'!F36,'Original Budget'!F36)</f>
        <v>0</v>
      </c>
      <c r="G36" s="394">
        <f>IF($E$5="REVISED BUDGET",'Revised Budget'!G36,'Original Budget'!G36)</f>
        <v>0</v>
      </c>
      <c r="H36" s="394">
        <f>IF($E$5="REVISED BUDGET",'Revised Budget'!H36,'Original Budget'!H36)</f>
        <v>0</v>
      </c>
      <c r="I36" s="394">
        <f>IF($E$5="REVISED BUDGET",'Revised Budget'!I36,'Original Budget'!I36)</f>
        <v>0</v>
      </c>
      <c r="J36" s="394">
        <f>IF($E$5="REVISED BUDGET",'Revised Budget'!J36,'Original Budget'!J36)</f>
        <v>0</v>
      </c>
      <c r="K36" s="394">
        <f>IF($E$5="REVISED BUDGET",'Revised Budget'!K36,'Original Budget'!K36)</f>
        <v>0</v>
      </c>
      <c r="L36" s="394">
        <f>IF($E$5="REVISED BUDGET",'Revised Budget'!L36,'Original Budget'!L36)</f>
        <v>0</v>
      </c>
      <c r="M36" s="394">
        <f>IF($E$5="REVISED BUDGET",'Revised Budget'!M36,'Original Budget'!M36)</f>
        <v>0</v>
      </c>
      <c r="N36" s="394">
        <f>IF($E$5="REVISED BUDGET",'Revised Budget'!N36,'Original Budget'!N36)</f>
        <v>0</v>
      </c>
      <c r="O36" s="394">
        <f>IF($E$5="REVISED BUDGET",'Revised Budget'!O36,'Original Budget'!O36)</f>
        <v>0</v>
      </c>
      <c r="P36" s="394">
        <f>IF($E$5="REVISED BUDGET",'Revised Budget'!P36,'Original Budget'!P36)</f>
        <v>0</v>
      </c>
      <c r="Q36" s="394">
        <f>IF($E$5="REVISED BUDGET",'Revised Budget'!Q36,'Original Budget'!Q36)</f>
        <v>0</v>
      </c>
      <c r="R36" s="77">
        <f t="shared" si="6"/>
        <v>0</v>
      </c>
      <c r="T36" s="307">
        <f t="shared" si="5"/>
        <v>0</v>
      </c>
      <c r="U36" s="31"/>
      <c r="V36" s="332"/>
    </row>
    <row r="37" spans="1:22" s="14" customFormat="1" ht="14" x14ac:dyDescent="0.3">
      <c r="A37" s="76"/>
      <c r="B37" s="14" t="s">
        <v>63</v>
      </c>
      <c r="C37" s="7" t="s">
        <v>64</v>
      </c>
      <c r="D37" s="78">
        <v>6110720</v>
      </c>
      <c r="E37" s="300">
        <f>IF($E$5="REVISED BUDGET",'Variance Analysis'!E37,'Variance Analysis'!D37)</f>
        <v>0</v>
      </c>
      <c r="F37" s="394">
        <f>IF($E$5="REVISED BUDGET",'Revised Budget'!F37,'Original Budget'!F37)</f>
        <v>0</v>
      </c>
      <c r="G37" s="394">
        <f>IF($E$5="REVISED BUDGET",'Revised Budget'!G37,'Original Budget'!G37)</f>
        <v>0</v>
      </c>
      <c r="H37" s="394">
        <f>IF($E$5="REVISED BUDGET",'Revised Budget'!H37,'Original Budget'!H37)</f>
        <v>0</v>
      </c>
      <c r="I37" s="394">
        <f>IF($E$5="REVISED BUDGET",'Revised Budget'!I37,'Original Budget'!I37)</f>
        <v>0</v>
      </c>
      <c r="J37" s="394">
        <f>IF($E$5="REVISED BUDGET",'Revised Budget'!J37,'Original Budget'!J37)</f>
        <v>0</v>
      </c>
      <c r="K37" s="394">
        <f>IF($E$5="REVISED BUDGET",'Revised Budget'!K37,'Original Budget'!K37)</f>
        <v>0</v>
      </c>
      <c r="L37" s="394">
        <f>IF($E$5="REVISED BUDGET",'Revised Budget'!L37,'Original Budget'!L37)</f>
        <v>0</v>
      </c>
      <c r="M37" s="394">
        <f>IF($E$5="REVISED BUDGET",'Revised Budget'!M37,'Original Budget'!M37)</f>
        <v>0</v>
      </c>
      <c r="N37" s="394">
        <f>IF($E$5="REVISED BUDGET",'Revised Budget'!N37,'Original Budget'!N37)</f>
        <v>0</v>
      </c>
      <c r="O37" s="394">
        <f>IF($E$5="REVISED BUDGET",'Revised Budget'!O37,'Original Budget'!O37)</f>
        <v>0</v>
      </c>
      <c r="P37" s="394">
        <f>IF($E$5="REVISED BUDGET",'Revised Budget'!P37,'Original Budget'!P37)</f>
        <v>0</v>
      </c>
      <c r="Q37" s="394">
        <f>IF($E$5="REVISED BUDGET",'Revised Budget'!Q37,'Original Budget'!Q37)</f>
        <v>0</v>
      </c>
      <c r="R37" s="77">
        <f t="shared" si="6"/>
        <v>0</v>
      </c>
      <c r="T37" s="307">
        <f t="shared" si="5"/>
        <v>0</v>
      </c>
      <c r="U37" s="31"/>
      <c r="V37" s="332"/>
    </row>
    <row r="38" spans="1:22" s="14" customFormat="1" ht="14" x14ac:dyDescent="0.3">
      <c r="A38" s="76"/>
      <c r="B38" s="14" t="s">
        <v>65</v>
      </c>
      <c r="C38" s="7" t="s">
        <v>66</v>
      </c>
      <c r="D38" s="46">
        <v>6110860</v>
      </c>
      <c r="E38" s="300">
        <f>IF($E$5="REVISED BUDGET",'Variance Analysis'!E38,'Variance Analysis'!D38)</f>
        <v>0</v>
      </c>
      <c r="F38" s="394">
        <f>IF($E$5="REVISED BUDGET",'Revised Budget'!F38,'Original Budget'!F38)</f>
        <v>0</v>
      </c>
      <c r="G38" s="394">
        <f>IF($E$5="REVISED BUDGET",'Revised Budget'!G38,'Original Budget'!G38)</f>
        <v>0</v>
      </c>
      <c r="H38" s="394">
        <f>IF($E$5="REVISED BUDGET",'Revised Budget'!H38,'Original Budget'!H38)</f>
        <v>0</v>
      </c>
      <c r="I38" s="394">
        <f>IF($E$5="REVISED BUDGET",'Revised Budget'!I38,'Original Budget'!I38)</f>
        <v>0</v>
      </c>
      <c r="J38" s="394">
        <f>IF($E$5="REVISED BUDGET",'Revised Budget'!J38,'Original Budget'!J38)</f>
        <v>0</v>
      </c>
      <c r="K38" s="394">
        <f>IF($E$5="REVISED BUDGET",'Revised Budget'!K38,'Original Budget'!K38)</f>
        <v>0</v>
      </c>
      <c r="L38" s="394">
        <f>IF($E$5="REVISED BUDGET",'Revised Budget'!L38,'Original Budget'!L38)</f>
        <v>0</v>
      </c>
      <c r="M38" s="394">
        <f>IF($E$5="REVISED BUDGET",'Revised Budget'!M38,'Original Budget'!M38)</f>
        <v>0</v>
      </c>
      <c r="N38" s="394">
        <f>IF($E$5="REVISED BUDGET",'Revised Budget'!N38,'Original Budget'!N38)</f>
        <v>0</v>
      </c>
      <c r="O38" s="394">
        <f>IF($E$5="REVISED BUDGET",'Revised Budget'!O38,'Original Budget'!O38)</f>
        <v>0</v>
      </c>
      <c r="P38" s="394">
        <f>IF($E$5="REVISED BUDGET",'Revised Budget'!P38,'Original Budget'!P38)</f>
        <v>0</v>
      </c>
      <c r="Q38" s="394">
        <f>IF($E$5="REVISED BUDGET",'Revised Budget'!Q38,'Original Budget'!Q38)</f>
        <v>0</v>
      </c>
      <c r="R38" s="77">
        <f t="shared" si="6"/>
        <v>0</v>
      </c>
      <c r="T38" s="307">
        <f t="shared" si="5"/>
        <v>0</v>
      </c>
      <c r="U38" s="31"/>
      <c r="V38" s="332"/>
    </row>
    <row r="39" spans="1:22" s="14" customFormat="1" ht="14" x14ac:dyDescent="0.3">
      <c r="A39" s="76"/>
      <c r="B39" s="14" t="s">
        <v>67</v>
      </c>
      <c r="C39" s="7" t="s">
        <v>68</v>
      </c>
      <c r="D39" s="46">
        <v>6110800</v>
      </c>
      <c r="E39" s="300">
        <f>IF($E$5="REVISED BUDGET",'Variance Analysis'!E39,'Variance Analysis'!D39)</f>
        <v>0</v>
      </c>
      <c r="F39" s="394">
        <f>IF($E$5="REVISED BUDGET",'Revised Budget'!F39,'Original Budget'!F39)</f>
        <v>0</v>
      </c>
      <c r="G39" s="394">
        <f>IF($E$5="REVISED BUDGET",'Revised Budget'!G39,'Original Budget'!G39)</f>
        <v>0</v>
      </c>
      <c r="H39" s="394">
        <f>IF($E$5="REVISED BUDGET",'Revised Budget'!H39,'Original Budget'!H39)</f>
        <v>0</v>
      </c>
      <c r="I39" s="394">
        <f>IF($E$5="REVISED BUDGET",'Revised Budget'!I39,'Original Budget'!I39)</f>
        <v>0</v>
      </c>
      <c r="J39" s="394">
        <f>IF($E$5="REVISED BUDGET",'Revised Budget'!J39,'Original Budget'!J39)</f>
        <v>0</v>
      </c>
      <c r="K39" s="394">
        <f>IF($E$5="REVISED BUDGET",'Revised Budget'!K39,'Original Budget'!K39)</f>
        <v>0</v>
      </c>
      <c r="L39" s="394">
        <f>IF($E$5="REVISED BUDGET",'Revised Budget'!L39,'Original Budget'!L39)</f>
        <v>0</v>
      </c>
      <c r="M39" s="394">
        <f>IF($E$5="REVISED BUDGET",'Revised Budget'!M39,'Original Budget'!M39)</f>
        <v>0</v>
      </c>
      <c r="N39" s="394">
        <f>IF($E$5="REVISED BUDGET",'Revised Budget'!N39,'Original Budget'!N39)</f>
        <v>0</v>
      </c>
      <c r="O39" s="394">
        <f>IF($E$5="REVISED BUDGET",'Revised Budget'!O39,'Original Budget'!O39)</f>
        <v>0</v>
      </c>
      <c r="P39" s="394">
        <f>IF($E$5="REVISED BUDGET",'Revised Budget'!P39,'Original Budget'!P39)</f>
        <v>0</v>
      </c>
      <c r="Q39" s="394">
        <f>IF($E$5="REVISED BUDGET",'Revised Budget'!Q39,'Original Budget'!Q39)</f>
        <v>0</v>
      </c>
      <c r="R39" s="77">
        <f t="shared" si="6"/>
        <v>0</v>
      </c>
      <c r="T39" s="307">
        <f t="shared" si="5"/>
        <v>0</v>
      </c>
      <c r="U39" s="31"/>
      <c r="V39" s="332"/>
    </row>
    <row r="40" spans="1:22" s="14" customFormat="1" ht="14" x14ac:dyDescent="0.3">
      <c r="A40" s="76"/>
      <c r="B40" s="14" t="s">
        <v>69</v>
      </c>
      <c r="C40" s="7" t="s">
        <v>70</v>
      </c>
      <c r="D40" s="46">
        <v>6110640</v>
      </c>
      <c r="E40" s="300">
        <f>IF($E$5="REVISED BUDGET",'Variance Analysis'!E40,'Variance Analysis'!D40)</f>
        <v>0</v>
      </c>
      <c r="F40" s="394">
        <f>IF($E$5="REVISED BUDGET",'Revised Budget'!F40,'Original Budget'!F40)</f>
        <v>0</v>
      </c>
      <c r="G40" s="394">
        <f>IF($E$5="REVISED BUDGET",'Revised Budget'!G40,'Original Budget'!G40)</f>
        <v>0</v>
      </c>
      <c r="H40" s="394">
        <f>IF($E$5="REVISED BUDGET",'Revised Budget'!H40,'Original Budget'!H40)</f>
        <v>0</v>
      </c>
      <c r="I40" s="394">
        <f>IF($E$5="REVISED BUDGET",'Revised Budget'!I40,'Original Budget'!I40)</f>
        <v>0</v>
      </c>
      <c r="J40" s="394">
        <f>IF($E$5="REVISED BUDGET",'Revised Budget'!J40,'Original Budget'!J40)</f>
        <v>0</v>
      </c>
      <c r="K40" s="394">
        <f>IF($E$5="REVISED BUDGET",'Revised Budget'!K40,'Original Budget'!K40)</f>
        <v>0</v>
      </c>
      <c r="L40" s="394">
        <f>IF($E$5="REVISED BUDGET",'Revised Budget'!L40,'Original Budget'!L40)</f>
        <v>0</v>
      </c>
      <c r="M40" s="394">
        <f>IF($E$5="REVISED BUDGET",'Revised Budget'!M40,'Original Budget'!M40)</f>
        <v>0</v>
      </c>
      <c r="N40" s="394">
        <f>IF($E$5="REVISED BUDGET",'Revised Budget'!N40,'Original Budget'!N40)</f>
        <v>0</v>
      </c>
      <c r="O40" s="394">
        <f>IF($E$5="REVISED BUDGET",'Revised Budget'!O40,'Original Budget'!O40)</f>
        <v>0</v>
      </c>
      <c r="P40" s="394">
        <f>IF($E$5="REVISED BUDGET",'Revised Budget'!P40,'Original Budget'!P40)</f>
        <v>0</v>
      </c>
      <c r="Q40" s="394">
        <f>IF($E$5="REVISED BUDGET",'Revised Budget'!Q40,'Original Budget'!Q40)</f>
        <v>0</v>
      </c>
      <c r="R40" s="77">
        <f t="shared" si="6"/>
        <v>0</v>
      </c>
      <c r="T40" s="307">
        <f t="shared" si="5"/>
        <v>0</v>
      </c>
      <c r="U40" s="31"/>
      <c r="V40" s="332"/>
    </row>
    <row r="41" spans="1:22" s="14" customFormat="1" ht="14" x14ac:dyDescent="0.3">
      <c r="A41" s="76"/>
      <c r="B41" s="14" t="s">
        <v>71</v>
      </c>
      <c r="C41" s="7" t="s">
        <v>72</v>
      </c>
      <c r="D41" s="78">
        <v>6116300</v>
      </c>
      <c r="E41" s="300">
        <f>IF($E$5="REVISED BUDGET",'Variance Analysis'!E41,'Variance Analysis'!D41)</f>
        <v>0</v>
      </c>
      <c r="F41" s="394">
        <f>IF($E$5="REVISED BUDGET",'Revised Budget'!F41,'Original Budget'!F41)</f>
        <v>0</v>
      </c>
      <c r="G41" s="394">
        <f>IF($E$5="REVISED BUDGET",'Revised Budget'!G41,'Original Budget'!G41)</f>
        <v>0</v>
      </c>
      <c r="H41" s="394">
        <f>IF($E$5="REVISED BUDGET",'Revised Budget'!H41,'Original Budget'!H41)</f>
        <v>0</v>
      </c>
      <c r="I41" s="394">
        <f>IF($E$5="REVISED BUDGET",'Revised Budget'!I41,'Original Budget'!I41)</f>
        <v>0</v>
      </c>
      <c r="J41" s="394">
        <f>IF($E$5="REVISED BUDGET",'Revised Budget'!J41,'Original Budget'!J41)</f>
        <v>0</v>
      </c>
      <c r="K41" s="394">
        <f>IF($E$5="REVISED BUDGET",'Revised Budget'!K41,'Original Budget'!K41)</f>
        <v>0</v>
      </c>
      <c r="L41" s="394">
        <f>IF($E$5="REVISED BUDGET",'Revised Budget'!L41,'Original Budget'!L41)</f>
        <v>0</v>
      </c>
      <c r="M41" s="394">
        <f>IF($E$5="REVISED BUDGET",'Revised Budget'!M41,'Original Budget'!M41)</f>
        <v>0</v>
      </c>
      <c r="N41" s="394">
        <f>IF($E$5="REVISED BUDGET",'Revised Budget'!N41,'Original Budget'!N41)</f>
        <v>0</v>
      </c>
      <c r="O41" s="394">
        <f>IF($E$5="REVISED BUDGET",'Revised Budget'!O41,'Original Budget'!O41)</f>
        <v>0</v>
      </c>
      <c r="P41" s="394">
        <f>IF($E$5="REVISED BUDGET",'Revised Budget'!P41,'Original Budget'!P41)</f>
        <v>0</v>
      </c>
      <c r="Q41" s="394">
        <f>IF($E$5="REVISED BUDGET",'Revised Budget'!Q41,'Original Budget'!Q41)</f>
        <v>0</v>
      </c>
      <c r="R41" s="77">
        <f t="shared" si="6"/>
        <v>0</v>
      </c>
      <c r="T41" s="307">
        <f t="shared" si="5"/>
        <v>0</v>
      </c>
      <c r="U41" s="31"/>
      <c r="V41" s="332"/>
    </row>
    <row r="42" spans="1:22" s="14" customFormat="1" ht="14" x14ac:dyDescent="0.3">
      <c r="A42" s="76"/>
      <c r="B42" s="14" t="s">
        <v>73</v>
      </c>
      <c r="C42" s="7" t="s">
        <v>74</v>
      </c>
      <c r="D42" s="46">
        <v>6116200</v>
      </c>
      <c r="E42" s="300">
        <f>IF($E$5="REVISED BUDGET",'Variance Analysis'!E42,'Variance Analysis'!D42)</f>
        <v>0</v>
      </c>
      <c r="F42" s="394">
        <f>IF($E$5="REVISED BUDGET",'Revised Budget'!F42,'Original Budget'!F42)</f>
        <v>0</v>
      </c>
      <c r="G42" s="394">
        <f>IF($E$5="REVISED BUDGET",'Revised Budget'!G42,'Original Budget'!G42)</f>
        <v>0</v>
      </c>
      <c r="H42" s="394">
        <f>IF($E$5="REVISED BUDGET",'Revised Budget'!H42,'Original Budget'!H42)</f>
        <v>0</v>
      </c>
      <c r="I42" s="394">
        <f>IF($E$5="REVISED BUDGET",'Revised Budget'!I42,'Original Budget'!I42)</f>
        <v>0</v>
      </c>
      <c r="J42" s="394">
        <f>IF($E$5="REVISED BUDGET",'Revised Budget'!J42,'Original Budget'!J42)</f>
        <v>0</v>
      </c>
      <c r="K42" s="394">
        <f>IF($E$5="REVISED BUDGET",'Revised Budget'!K42,'Original Budget'!K42)</f>
        <v>0</v>
      </c>
      <c r="L42" s="394">
        <f>IF($E$5="REVISED BUDGET",'Revised Budget'!L42,'Original Budget'!L42)</f>
        <v>0</v>
      </c>
      <c r="M42" s="394">
        <f>IF($E$5="REVISED BUDGET",'Revised Budget'!M42,'Original Budget'!M42)</f>
        <v>0</v>
      </c>
      <c r="N42" s="394">
        <f>IF($E$5="REVISED BUDGET",'Revised Budget'!N42,'Original Budget'!N42)</f>
        <v>0</v>
      </c>
      <c r="O42" s="394">
        <f>IF($E$5="REVISED BUDGET",'Revised Budget'!O42,'Original Budget'!O42)</f>
        <v>0</v>
      </c>
      <c r="P42" s="394">
        <f>IF($E$5="REVISED BUDGET",'Revised Budget'!P42,'Original Budget'!P42)</f>
        <v>0</v>
      </c>
      <c r="Q42" s="394">
        <f>IF($E$5="REVISED BUDGET",'Revised Budget'!Q42,'Original Budget'!Q42)</f>
        <v>0</v>
      </c>
      <c r="R42" s="77">
        <f t="shared" si="6"/>
        <v>0</v>
      </c>
      <c r="T42" s="307">
        <f t="shared" si="5"/>
        <v>0</v>
      </c>
      <c r="U42" s="31"/>
      <c r="V42" s="332"/>
    </row>
    <row r="43" spans="1:22" s="14" customFormat="1" ht="14" x14ac:dyDescent="0.3">
      <c r="A43" s="76"/>
      <c r="B43" s="14" t="s">
        <v>75</v>
      </c>
      <c r="C43" s="7" t="s">
        <v>76</v>
      </c>
      <c r="D43" s="46">
        <v>6116610</v>
      </c>
      <c r="E43" s="300">
        <f>IF($E$5="REVISED BUDGET",'Variance Analysis'!E43,'Variance Analysis'!D43)</f>
        <v>0</v>
      </c>
      <c r="F43" s="394">
        <f>IF($E$5="REVISED BUDGET",'Revised Budget'!F43,'Original Budget'!F43)</f>
        <v>0</v>
      </c>
      <c r="G43" s="394">
        <f>IF($E$5="REVISED BUDGET",'Revised Budget'!G43,'Original Budget'!G43)</f>
        <v>0</v>
      </c>
      <c r="H43" s="394">
        <f>IF($E$5="REVISED BUDGET",'Revised Budget'!H43,'Original Budget'!H43)</f>
        <v>0</v>
      </c>
      <c r="I43" s="394">
        <f>IF($E$5="REVISED BUDGET",'Revised Budget'!I43,'Original Budget'!I43)</f>
        <v>0</v>
      </c>
      <c r="J43" s="394">
        <f>IF($E$5="REVISED BUDGET",'Revised Budget'!J43,'Original Budget'!J43)</f>
        <v>0</v>
      </c>
      <c r="K43" s="394">
        <f>IF($E$5="REVISED BUDGET",'Revised Budget'!K43,'Original Budget'!K43)</f>
        <v>0</v>
      </c>
      <c r="L43" s="394">
        <f>IF($E$5="REVISED BUDGET",'Revised Budget'!L43,'Original Budget'!L43)</f>
        <v>0</v>
      </c>
      <c r="M43" s="394">
        <f>IF($E$5="REVISED BUDGET",'Revised Budget'!M43,'Original Budget'!M43)</f>
        <v>0</v>
      </c>
      <c r="N43" s="394">
        <f>IF($E$5="REVISED BUDGET",'Revised Budget'!N43,'Original Budget'!N43)</f>
        <v>0</v>
      </c>
      <c r="O43" s="394">
        <f>IF($E$5="REVISED BUDGET",'Revised Budget'!O43,'Original Budget'!O43)</f>
        <v>0</v>
      </c>
      <c r="P43" s="394">
        <f>IF($E$5="REVISED BUDGET",'Revised Budget'!P43,'Original Budget'!P43)</f>
        <v>0</v>
      </c>
      <c r="Q43" s="394">
        <f>IF($E$5="REVISED BUDGET",'Revised Budget'!Q43,'Original Budget'!Q43)</f>
        <v>0</v>
      </c>
      <c r="R43" s="77">
        <f t="shared" si="6"/>
        <v>0</v>
      </c>
      <c r="T43" s="307">
        <f t="shared" si="5"/>
        <v>0</v>
      </c>
      <c r="U43" s="31"/>
      <c r="V43" s="332"/>
    </row>
    <row r="44" spans="1:22" s="14" customFormat="1" ht="14" x14ac:dyDescent="0.3">
      <c r="A44" s="76"/>
      <c r="B44" s="14" t="s">
        <v>77</v>
      </c>
      <c r="C44" s="7" t="s">
        <v>78</v>
      </c>
      <c r="D44" s="46">
        <v>6116600</v>
      </c>
      <c r="E44" s="300">
        <f>IF($E$5="REVISED BUDGET",'Variance Analysis'!E44,'Variance Analysis'!D44)</f>
        <v>0</v>
      </c>
      <c r="F44" s="394">
        <f>IF($E$5="REVISED BUDGET",'Revised Budget'!F44,'Original Budget'!F44)</f>
        <v>0</v>
      </c>
      <c r="G44" s="394">
        <f>IF($E$5="REVISED BUDGET",'Revised Budget'!G44,'Original Budget'!G44)</f>
        <v>0</v>
      </c>
      <c r="H44" s="394">
        <f>IF($E$5="REVISED BUDGET",'Revised Budget'!H44,'Original Budget'!H44)</f>
        <v>0</v>
      </c>
      <c r="I44" s="394">
        <f>IF($E$5="REVISED BUDGET",'Revised Budget'!I44,'Original Budget'!I44)</f>
        <v>0</v>
      </c>
      <c r="J44" s="394">
        <f>IF($E$5="REVISED BUDGET",'Revised Budget'!J44,'Original Budget'!J44)</f>
        <v>0</v>
      </c>
      <c r="K44" s="394">
        <f>IF($E$5="REVISED BUDGET",'Revised Budget'!K44,'Original Budget'!K44)</f>
        <v>0</v>
      </c>
      <c r="L44" s="394">
        <f>IF($E$5="REVISED BUDGET",'Revised Budget'!L44,'Original Budget'!L44)</f>
        <v>0</v>
      </c>
      <c r="M44" s="394">
        <f>IF($E$5="REVISED BUDGET",'Revised Budget'!M44,'Original Budget'!M44)</f>
        <v>0</v>
      </c>
      <c r="N44" s="394">
        <f>IF($E$5="REVISED BUDGET",'Revised Budget'!N44,'Original Budget'!N44)</f>
        <v>0</v>
      </c>
      <c r="O44" s="394">
        <f>IF($E$5="REVISED BUDGET",'Revised Budget'!O44,'Original Budget'!O44)</f>
        <v>0</v>
      </c>
      <c r="P44" s="394">
        <f>IF($E$5="REVISED BUDGET",'Revised Budget'!P44,'Original Budget'!P44)</f>
        <v>0</v>
      </c>
      <c r="Q44" s="394">
        <f>IF($E$5="REVISED BUDGET",'Revised Budget'!Q44,'Original Budget'!Q44)</f>
        <v>0</v>
      </c>
      <c r="R44" s="77">
        <f t="shared" si="6"/>
        <v>0</v>
      </c>
      <c r="T44" s="307">
        <f t="shared" si="5"/>
        <v>0</v>
      </c>
      <c r="U44" s="31"/>
      <c r="V44" s="332"/>
    </row>
    <row r="45" spans="1:22" s="14" customFormat="1" ht="14" x14ac:dyDescent="0.3">
      <c r="A45" s="76"/>
      <c r="B45" s="14" t="s">
        <v>79</v>
      </c>
      <c r="C45" s="7" t="s">
        <v>80</v>
      </c>
      <c r="D45" s="46">
        <v>6121000</v>
      </c>
      <c r="E45" s="300">
        <f>IF($E$5="REVISED BUDGET",'Variance Analysis'!E45,'Variance Analysis'!D45)</f>
        <v>0</v>
      </c>
      <c r="F45" s="394">
        <f>IF($E$5="REVISED BUDGET",'Revised Budget'!F45,'Original Budget'!F45)</f>
        <v>0</v>
      </c>
      <c r="G45" s="394">
        <f>IF($E$5="REVISED BUDGET",'Revised Budget'!G45,'Original Budget'!G45)</f>
        <v>0</v>
      </c>
      <c r="H45" s="394">
        <f>IF($E$5="REVISED BUDGET",'Revised Budget'!H45,'Original Budget'!H45)</f>
        <v>0</v>
      </c>
      <c r="I45" s="394">
        <f>IF($E$5="REVISED BUDGET",'Revised Budget'!I45,'Original Budget'!I45)</f>
        <v>0</v>
      </c>
      <c r="J45" s="394">
        <f>IF($E$5="REVISED BUDGET",'Revised Budget'!J45,'Original Budget'!J45)</f>
        <v>0</v>
      </c>
      <c r="K45" s="394">
        <f>IF($E$5="REVISED BUDGET",'Revised Budget'!K45,'Original Budget'!K45)</f>
        <v>0</v>
      </c>
      <c r="L45" s="394">
        <f>IF($E$5="REVISED BUDGET",'Revised Budget'!L45,'Original Budget'!L45)</f>
        <v>0</v>
      </c>
      <c r="M45" s="394">
        <f>IF($E$5="REVISED BUDGET",'Revised Budget'!M45,'Original Budget'!M45)</f>
        <v>0</v>
      </c>
      <c r="N45" s="394">
        <f>IF($E$5="REVISED BUDGET",'Revised Budget'!N45,'Original Budget'!N45)</f>
        <v>0</v>
      </c>
      <c r="O45" s="394">
        <f>IF($E$5="REVISED BUDGET",'Revised Budget'!O45,'Original Budget'!O45)</f>
        <v>0</v>
      </c>
      <c r="P45" s="394">
        <f>IF($E$5="REVISED BUDGET",'Revised Budget'!P45,'Original Budget'!P45)</f>
        <v>0</v>
      </c>
      <c r="Q45" s="394">
        <f>IF($E$5="REVISED BUDGET",'Revised Budget'!Q45,'Original Budget'!Q45)</f>
        <v>0</v>
      </c>
      <c r="R45" s="77">
        <f t="shared" si="6"/>
        <v>0</v>
      </c>
      <c r="T45" s="307">
        <f t="shared" si="5"/>
        <v>0</v>
      </c>
      <c r="U45" s="31"/>
      <c r="V45" s="332"/>
    </row>
    <row r="46" spans="1:22" s="14" customFormat="1" ht="14" x14ac:dyDescent="0.3">
      <c r="A46" s="76"/>
      <c r="B46" s="14" t="s">
        <v>81</v>
      </c>
      <c r="C46" s="7" t="s">
        <v>82</v>
      </c>
      <c r="D46" s="46">
        <v>6122310</v>
      </c>
      <c r="E46" s="300">
        <f>IF($E$5="REVISED BUDGET",'Variance Analysis'!E46,'Variance Analysis'!D46)</f>
        <v>0</v>
      </c>
      <c r="F46" s="394">
        <f>IF($E$5="REVISED BUDGET",'Revised Budget'!F46,'Original Budget'!F46)</f>
        <v>0</v>
      </c>
      <c r="G46" s="394">
        <f>IF($E$5="REVISED BUDGET",'Revised Budget'!G46,'Original Budget'!G46)</f>
        <v>0</v>
      </c>
      <c r="H46" s="394">
        <f>IF($E$5="REVISED BUDGET",'Revised Budget'!H46,'Original Budget'!H46)</f>
        <v>0</v>
      </c>
      <c r="I46" s="394">
        <f>IF($E$5="REVISED BUDGET",'Revised Budget'!I46,'Original Budget'!I46)</f>
        <v>0</v>
      </c>
      <c r="J46" s="394">
        <f>IF($E$5="REVISED BUDGET",'Revised Budget'!J46,'Original Budget'!J46)</f>
        <v>0</v>
      </c>
      <c r="K46" s="394">
        <f>IF($E$5="REVISED BUDGET",'Revised Budget'!K46,'Original Budget'!K46)</f>
        <v>0</v>
      </c>
      <c r="L46" s="394">
        <f>IF($E$5="REVISED BUDGET",'Revised Budget'!L46,'Original Budget'!L46)</f>
        <v>0</v>
      </c>
      <c r="M46" s="394">
        <f>IF($E$5="REVISED BUDGET",'Revised Budget'!M46,'Original Budget'!M46)</f>
        <v>0</v>
      </c>
      <c r="N46" s="394">
        <f>IF($E$5="REVISED BUDGET",'Revised Budget'!N46,'Original Budget'!N46)</f>
        <v>0</v>
      </c>
      <c r="O46" s="394">
        <f>IF($E$5="REVISED BUDGET",'Revised Budget'!O46,'Original Budget'!O46)</f>
        <v>0</v>
      </c>
      <c r="P46" s="394">
        <f>IF($E$5="REVISED BUDGET",'Revised Budget'!P46,'Original Budget'!P46)</f>
        <v>0</v>
      </c>
      <c r="Q46" s="394">
        <f>IF($E$5="REVISED BUDGET",'Revised Budget'!Q46,'Original Budget'!Q46)</f>
        <v>0</v>
      </c>
      <c r="R46" s="77">
        <f t="shared" si="6"/>
        <v>0</v>
      </c>
      <c r="T46" s="307">
        <f t="shared" si="5"/>
        <v>0</v>
      </c>
      <c r="U46" s="31"/>
      <c r="V46" s="332"/>
    </row>
    <row r="47" spans="1:22" s="14" customFormat="1" ht="14" x14ac:dyDescent="0.3">
      <c r="A47" s="76"/>
      <c r="B47" s="14" t="s">
        <v>83</v>
      </c>
      <c r="C47" s="7" t="s">
        <v>84</v>
      </c>
      <c r="D47" s="46">
        <v>6122110</v>
      </c>
      <c r="E47" s="300">
        <f>IF($E$5="REVISED BUDGET",'Variance Analysis'!E47,'Variance Analysis'!D47)</f>
        <v>0</v>
      </c>
      <c r="F47" s="394">
        <f>IF($E$5="REVISED BUDGET",'Revised Budget'!F47,'Original Budget'!F47)</f>
        <v>0</v>
      </c>
      <c r="G47" s="394">
        <f>IF($E$5="REVISED BUDGET",'Revised Budget'!G47,'Original Budget'!G47)</f>
        <v>0</v>
      </c>
      <c r="H47" s="394">
        <f>IF($E$5="REVISED BUDGET",'Revised Budget'!H47,'Original Budget'!H47)</f>
        <v>0</v>
      </c>
      <c r="I47" s="394">
        <f>IF($E$5="REVISED BUDGET",'Revised Budget'!I47,'Original Budget'!I47)</f>
        <v>0</v>
      </c>
      <c r="J47" s="394">
        <f>IF($E$5="REVISED BUDGET",'Revised Budget'!J47,'Original Budget'!J47)</f>
        <v>0</v>
      </c>
      <c r="K47" s="394">
        <f>IF($E$5="REVISED BUDGET",'Revised Budget'!K47,'Original Budget'!K47)</f>
        <v>0</v>
      </c>
      <c r="L47" s="394">
        <f>IF($E$5="REVISED BUDGET",'Revised Budget'!L47,'Original Budget'!L47)</f>
        <v>0</v>
      </c>
      <c r="M47" s="394">
        <f>IF($E$5="REVISED BUDGET",'Revised Budget'!M47,'Original Budget'!M47)</f>
        <v>0</v>
      </c>
      <c r="N47" s="394">
        <f>IF($E$5="REVISED BUDGET",'Revised Budget'!N47,'Original Budget'!N47)</f>
        <v>0</v>
      </c>
      <c r="O47" s="394">
        <f>IF($E$5="REVISED BUDGET",'Revised Budget'!O47,'Original Budget'!O47)</f>
        <v>0</v>
      </c>
      <c r="P47" s="394">
        <f>IF($E$5="REVISED BUDGET",'Revised Budget'!P47,'Original Budget'!P47)</f>
        <v>0</v>
      </c>
      <c r="Q47" s="394">
        <f>IF($E$5="REVISED BUDGET",'Revised Budget'!Q47,'Original Budget'!Q47)</f>
        <v>0</v>
      </c>
      <c r="R47" s="77">
        <f t="shared" si="6"/>
        <v>0</v>
      </c>
      <c r="T47" s="307">
        <f t="shared" si="5"/>
        <v>0</v>
      </c>
      <c r="U47" s="31"/>
      <c r="V47" s="332"/>
    </row>
    <row r="48" spans="1:22" s="14" customFormat="1" ht="14" x14ac:dyDescent="0.3">
      <c r="A48" s="76"/>
      <c r="B48" s="14" t="s">
        <v>85</v>
      </c>
      <c r="C48" s="7" t="s">
        <v>86</v>
      </c>
      <c r="D48" s="46">
        <v>6120800</v>
      </c>
      <c r="E48" s="300">
        <f>IF($E$5="REVISED BUDGET",'Variance Analysis'!E48,'Variance Analysis'!D48)</f>
        <v>0</v>
      </c>
      <c r="F48" s="394">
        <f>IF($E$5="REVISED BUDGET",'Revised Budget'!F48,'Original Budget'!F48)</f>
        <v>0</v>
      </c>
      <c r="G48" s="394">
        <f>IF($E$5="REVISED BUDGET",'Revised Budget'!G48,'Original Budget'!G48)</f>
        <v>0</v>
      </c>
      <c r="H48" s="394">
        <f>IF($E$5="REVISED BUDGET",'Revised Budget'!H48,'Original Budget'!H48)</f>
        <v>0</v>
      </c>
      <c r="I48" s="394">
        <f>IF($E$5="REVISED BUDGET",'Revised Budget'!I48,'Original Budget'!I48)</f>
        <v>0</v>
      </c>
      <c r="J48" s="394">
        <f>IF($E$5="REVISED BUDGET",'Revised Budget'!J48,'Original Budget'!J48)</f>
        <v>0</v>
      </c>
      <c r="K48" s="394">
        <f>IF($E$5="REVISED BUDGET",'Revised Budget'!K48,'Original Budget'!K48)</f>
        <v>0</v>
      </c>
      <c r="L48" s="394">
        <f>IF($E$5="REVISED BUDGET",'Revised Budget'!L48,'Original Budget'!L48)</f>
        <v>0</v>
      </c>
      <c r="M48" s="394">
        <f>IF($E$5="REVISED BUDGET",'Revised Budget'!M48,'Original Budget'!M48)</f>
        <v>0</v>
      </c>
      <c r="N48" s="394">
        <f>IF($E$5="REVISED BUDGET",'Revised Budget'!N48,'Original Budget'!N48)</f>
        <v>0</v>
      </c>
      <c r="O48" s="394">
        <f>IF($E$5="REVISED BUDGET",'Revised Budget'!O48,'Original Budget'!O48)</f>
        <v>0</v>
      </c>
      <c r="P48" s="394">
        <f>IF($E$5="REVISED BUDGET",'Revised Budget'!P48,'Original Budget'!P48)</f>
        <v>0</v>
      </c>
      <c r="Q48" s="394">
        <f>IF($E$5="REVISED BUDGET",'Revised Budget'!Q48,'Original Budget'!Q48)</f>
        <v>0</v>
      </c>
      <c r="R48" s="77">
        <f t="shared" si="6"/>
        <v>0</v>
      </c>
      <c r="T48" s="307">
        <f t="shared" si="5"/>
        <v>0</v>
      </c>
      <c r="U48" s="31"/>
      <c r="V48" s="332"/>
    </row>
    <row r="49" spans="1:22" s="14" customFormat="1" ht="14" x14ac:dyDescent="0.3">
      <c r="A49" s="76"/>
      <c r="B49" s="14" t="s">
        <v>87</v>
      </c>
      <c r="C49" s="7" t="s">
        <v>88</v>
      </c>
      <c r="D49" s="46">
        <v>6120220</v>
      </c>
      <c r="E49" s="300">
        <f>IF($E$5="REVISED BUDGET",'Variance Analysis'!E49,'Variance Analysis'!D49)</f>
        <v>0</v>
      </c>
      <c r="F49" s="394">
        <f>IF($E$5="REVISED BUDGET",'Revised Budget'!F49,'Original Budget'!F49)</f>
        <v>0</v>
      </c>
      <c r="G49" s="394">
        <f>IF($E$5="REVISED BUDGET",'Revised Budget'!G49,'Original Budget'!G49)</f>
        <v>0</v>
      </c>
      <c r="H49" s="394">
        <f>IF($E$5="REVISED BUDGET",'Revised Budget'!H49,'Original Budget'!H49)</f>
        <v>0</v>
      </c>
      <c r="I49" s="394">
        <f>IF($E$5="REVISED BUDGET",'Revised Budget'!I49,'Original Budget'!I49)</f>
        <v>0</v>
      </c>
      <c r="J49" s="394">
        <f>IF($E$5="REVISED BUDGET",'Revised Budget'!J49,'Original Budget'!J49)</f>
        <v>0</v>
      </c>
      <c r="K49" s="394">
        <f>IF($E$5="REVISED BUDGET",'Revised Budget'!K49,'Original Budget'!K49)</f>
        <v>0</v>
      </c>
      <c r="L49" s="394">
        <f>IF($E$5="REVISED BUDGET",'Revised Budget'!L49,'Original Budget'!L49)</f>
        <v>0</v>
      </c>
      <c r="M49" s="394">
        <f>IF($E$5="REVISED BUDGET",'Revised Budget'!M49,'Original Budget'!M49)</f>
        <v>0</v>
      </c>
      <c r="N49" s="394">
        <f>IF($E$5="REVISED BUDGET",'Revised Budget'!N49,'Original Budget'!N49)</f>
        <v>0</v>
      </c>
      <c r="O49" s="394">
        <f>IF($E$5="REVISED BUDGET",'Revised Budget'!O49,'Original Budget'!O49)</f>
        <v>0</v>
      </c>
      <c r="P49" s="394">
        <f>IF($E$5="REVISED BUDGET",'Revised Budget'!P49,'Original Budget'!P49)</f>
        <v>0</v>
      </c>
      <c r="Q49" s="394">
        <f>IF($E$5="REVISED BUDGET",'Revised Budget'!Q49,'Original Budget'!Q49)</f>
        <v>0</v>
      </c>
      <c r="R49" s="77">
        <f t="shared" si="6"/>
        <v>0</v>
      </c>
      <c r="T49" s="307">
        <f t="shared" si="5"/>
        <v>0</v>
      </c>
      <c r="U49" s="31"/>
      <c r="V49" s="332"/>
    </row>
    <row r="50" spans="1:22" s="14" customFormat="1" ht="14" x14ac:dyDescent="0.3">
      <c r="A50" s="76"/>
      <c r="B50" s="14" t="s">
        <v>89</v>
      </c>
      <c r="C50" s="7" t="s">
        <v>90</v>
      </c>
      <c r="D50" s="46">
        <v>6120600</v>
      </c>
      <c r="E50" s="300">
        <f>IF($E$5="REVISED BUDGET",'Variance Analysis'!E50,'Variance Analysis'!D50)</f>
        <v>0</v>
      </c>
      <c r="F50" s="394">
        <f>IF($E$5="REVISED BUDGET",'Revised Budget'!F50,'Original Budget'!F50)</f>
        <v>0</v>
      </c>
      <c r="G50" s="394">
        <f>IF($E$5="REVISED BUDGET",'Revised Budget'!G50,'Original Budget'!G50)</f>
        <v>0</v>
      </c>
      <c r="H50" s="394">
        <f>IF($E$5="REVISED BUDGET",'Revised Budget'!H50,'Original Budget'!H50)</f>
        <v>0</v>
      </c>
      <c r="I50" s="394">
        <f>IF($E$5="REVISED BUDGET",'Revised Budget'!I50,'Original Budget'!I50)</f>
        <v>0</v>
      </c>
      <c r="J50" s="394">
        <f>IF($E$5="REVISED BUDGET",'Revised Budget'!J50,'Original Budget'!J50)</f>
        <v>0</v>
      </c>
      <c r="K50" s="394">
        <f>IF($E$5="REVISED BUDGET",'Revised Budget'!K50,'Original Budget'!K50)</f>
        <v>0</v>
      </c>
      <c r="L50" s="394">
        <f>IF($E$5="REVISED BUDGET",'Revised Budget'!L50,'Original Budget'!L50)</f>
        <v>0</v>
      </c>
      <c r="M50" s="394">
        <f>IF($E$5="REVISED BUDGET",'Revised Budget'!M50,'Original Budget'!M50)</f>
        <v>0</v>
      </c>
      <c r="N50" s="394">
        <f>IF($E$5="REVISED BUDGET",'Revised Budget'!N50,'Original Budget'!N50)</f>
        <v>0</v>
      </c>
      <c r="O50" s="394">
        <f>IF($E$5="REVISED BUDGET",'Revised Budget'!O50,'Original Budget'!O50)</f>
        <v>0</v>
      </c>
      <c r="P50" s="394">
        <f>IF($E$5="REVISED BUDGET",'Revised Budget'!P50,'Original Budget'!P50)</f>
        <v>0</v>
      </c>
      <c r="Q50" s="394">
        <f>IF($E$5="REVISED BUDGET",'Revised Budget'!Q50,'Original Budget'!Q50)</f>
        <v>0</v>
      </c>
      <c r="R50" s="77">
        <f t="shared" si="6"/>
        <v>0</v>
      </c>
      <c r="T50" s="307">
        <f t="shared" si="5"/>
        <v>0</v>
      </c>
      <c r="U50" s="31"/>
      <c r="V50" s="332"/>
    </row>
    <row r="51" spans="1:22" s="14" customFormat="1" ht="14" x14ac:dyDescent="0.3">
      <c r="A51" s="76"/>
      <c r="B51" s="14" t="s">
        <v>91</v>
      </c>
      <c r="C51" s="7" t="s">
        <v>92</v>
      </c>
      <c r="D51" s="46">
        <v>6120400</v>
      </c>
      <c r="E51" s="300">
        <f>IF($E$5="REVISED BUDGET",'Variance Analysis'!E51,'Variance Analysis'!D51)</f>
        <v>0</v>
      </c>
      <c r="F51" s="394">
        <f>IF($E$5="REVISED BUDGET",'Revised Budget'!F51,'Original Budget'!F51)</f>
        <v>0</v>
      </c>
      <c r="G51" s="394">
        <f>IF($E$5="REVISED BUDGET",'Revised Budget'!G51,'Original Budget'!G51)</f>
        <v>0</v>
      </c>
      <c r="H51" s="394">
        <f>IF($E$5="REVISED BUDGET",'Revised Budget'!H51,'Original Budget'!H51)</f>
        <v>0</v>
      </c>
      <c r="I51" s="394">
        <f>IF($E$5="REVISED BUDGET",'Revised Budget'!I51,'Original Budget'!I51)</f>
        <v>0</v>
      </c>
      <c r="J51" s="394">
        <f>IF($E$5="REVISED BUDGET",'Revised Budget'!J51,'Original Budget'!J51)</f>
        <v>0</v>
      </c>
      <c r="K51" s="394">
        <f>IF($E$5="REVISED BUDGET",'Revised Budget'!K51,'Original Budget'!K51)</f>
        <v>0</v>
      </c>
      <c r="L51" s="394">
        <f>IF($E$5="REVISED BUDGET",'Revised Budget'!L51,'Original Budget'!L51)</f>
        <v>0</v>
      </c>
      <c r="M51" s="394">
        <f>IF($E$5="REVISED BUDGET",'Revised Budget'!M51,'Original Budget'!M51)</f>
        <v>0</v>
      </c>
      <c r="N51" s="394">
        <f>IF($E$5="REVISED BUDGET",'Revised Budget'!N51,'Original Budget'!N51)</f>
        <v>0</v>
      </c>
      <c r="O51" s="394">
        <f>IF($E$5="REVISED BUDGET",'Revised Budget'!O51,'Original Budget'!O51)</f>
        <v>0</v>
      </c>
      <c r="P51" s="394">
        <f>IF($E$5="REVISED BUDGET",'Revised Budget'!P51,'Original Budget'!P51)</f>
        <v>0</v>
      </c>
      <c r="Q51" s="394">
        <f>IF($E$5="REVISED BUDGET",'Revised Budget'!Q51,'Original Budget'!Q51)</f>
        <v>0</v>
      </c>
      <c r="R51" s="77">
        <f t="shared" si="6"/>
        <v>0</v>
      </c>
      <c r="T51" s="307">
        <f t="shared" si="5"/>
        <v>0</v>
      </c>
      <c r="U51" s="31"/>
      <c r="V51" s="332"/>
    </row>
    <row r="52" spans="1:22" s="14" customFormat="1" ht="14" x14ac:dyDescent="0.3">
      <c r="A52" s="76"/>
      <c r="B52" s="14" t="s">
        <v>93</v>
      </c>
      <c r="C52" s="7" t="s">
        <v>94</v>
      </c>
      <c r="D52" s="46">
        <v>6140130</v>
      </c>
      <c r="E52" s="300">
        <f>IF($E$5="REVISED BUDGET",'Variance Analysis'!E52,'Variance Analysis'!D52)</f>
        <v>0</v>
      </c>
      <c r="F52" s="394">
        <f>IF($E$5="REVISED BUDGET",'Revised Budget'!F52,'Original Budget'!F52)</f>
        <v>0</v>
      </c>
      <c r="G52" s="394">
        <f>IF($E$5="REVISED BUDGET",'Revised Budget'!G52,'Original Budget'!G52)</f>
        <v>0</v>
      </c>
      <c r="H52" s="394">
        <f>IF($E$5="REVISED BUDGET",'Revised Budget'!H52,'Original Budget'!H52)</f>
        <v>0</v>
      </c>
      <c r="I52" s="394">
        <f>IF($E$5="REVISED BUDGET",'Revised Budget'!I52,'Original Budget'!I52)</f>
        <v>0</v>
      </c>
      <c r="J52" s="394">
        <f>IF($E$5="REVISED BUDGET",'Revised Budget'!J52,'Original Budget'!J52)</f>
        <v>0</v>
      </c>
      <c r="K52" s="394">
        <f>IF($E$5="REVISED BUDGET",'Revised Budget'!K52,'Original Budget'!K52)</f>
        <v>0</v>
      </c>
      <c r="L52" s="394">
        <f>IF($E$5="REVISED BUDGET",'Revised Budget'!L52,'Original Budget'!L52)</f>
        <v>0</v>
      </c>
      <c r="M52" s="394">
        <f>IF($E$5="REVISED BUDGET",'Revised Budget'!M52,'Original Budget'!M52)</f>
        <v>0</v>
      </c>
      <c r="N52" s="394">
        <f>IF($E$5="REVISED BUDGET",'Revised Budget'!N52,'Original Budget'!N52)</f>
        <v>0</v>
      </c>
      <c r="O52" s="394">
        <f>IF($E$5="REVISED BUDGET",'Revised Budget'!O52,'Original Budget'!O52)</f>
        <v>0</v>
      </c>
      <c r="P52" s="394">
        <f>IF($E$5="REVISED BUDGET",'Revised Budget'!P52,'Original Budget'!P52)</f>
        <v>0</v>
      </c>
      <c r="Q52" s="394">
        <f>IF($E$5="REVISED BUDGET",'Revised Budget'!Q52,'Original Budget'!Q52)</f>
        <v>0</v>
      </c>
      <c r="R52" s="77">
        <f t="shared" si="6"/>
        <v>0</v>
      </c>
      <c r="T52" s="307">
        <f t="shared" si="5"/>
        <v>0</v>
      </c>
      <c r="U52" s="31"/>
      <c r="V52" s="332"/>
    </row>
    <row r="53" spans="1:22" s="14" customFormat="1" ht="14" x14ac:dyDescent="0.3">
      <c r="A53" s="76"/>
      <c r="B53" s="14" t="s">
        <v>95</v>
      </c>
      <c r="C53" s="7" t="s">
        <v>96</v>
      </c>
      <c r="D53" s="46">
        <v>6142430</v>
      </c>
      <c r="E53" s="300">
        <f>IF($E$5="REVISED BUDGET",'Variance Analysis'!E53,'Variance Analysis'!D53)</f>
        <v>0</v>
      </c>
      <c r="F53" s="394">
        <f>IF($E$5="REVISED BUDGET",'Revised Budget'!F53,'Original Budget'!F53)</f>
        <v>0</v>
      </c>
      <c r="G53" s="394">
        <f>IF($E$5="REVISED BUDGET",'Revised Budget'!G53,'Original Budget'!G53)</f>
        <v>0</v>
      </c>
      <c r="H53" s="394">
        <f>IF($E$5="REVISED BUDGET",'Revised Budget'!H53,'Original Budget'!H53)</f>
        <v>0</v>
      </c>
      <c r="I53" s="394">
        <f>IF($E$5="REVISED BUDGET",'Revised Budget'!I53,'Original Budget'!I53)</f>
        <v>0</v>
      </c>
      <c r="J53" s="394">
        <f>IF($E$5="REVISED BUDGET",'Revised Budget'!J53,'Original Budget'!J53)</f>
        <v>0</v>
      </c>
      <c r="K53" s="394">
        <f>IF($E$5="REVISED BUDGET",'Revised Budget'!K53,'Original Budget'!K53)</f>
        <v>0</v>
      </c>
      <c r="L53" s="394">
        <f>IF($E$5="REVISED BUDGET",'Revised Budget'!L53,'Original Budget'!L53)</f>
        <v>0</v>
      </c>
      <c r="M53" s="394">
        <f>IF($E$5="REVISED BUDGET",'Revised Budget'!M53,'Original Budget'!M53)</f>
        <v>0</v>
      </c>
      <c r="N53" s="394">
        <f>IF($E$5="REVISED BUDGET",'Revised Budget'!N53,'Original Budget'!N53)</f>
        <v>0</v>
      </c>
      <c r="O53" s="394">
        <f>IF($E$5="REVISED BUDGET",'Revised Budget'!O53,'Original Budget'!O53)</f>
        <v>0</v>
      </c>
      <c r="P53" s="394">
        <f>IF($E$5="REVISED BUDGET",'Revised Budget'!P53,'Original Budget'!P53)</f>
        <v>0</v>
      </c>
      <c r="Q53" s="394">
        <f>IF($E$5="REVISED BUDGET",'Revised Budget'!Q53,'Original Budget'!Q53)</f>
        <v>0</v>
      </c>
      <c r="R53" s="77">
        <f t="shared" si="6"/>
        <v>0</v>
      </c>
      <c r="T53" s="307">
        <f t="shared" si="5"/>
        <v>0</v>
      </c>
      <c r="U53" s="31"/>
      <c r="V53" s="332"/>
    </row>
    <row r="54" spans="1:22" s="14" customFormat="1" ht="14" x14ac:dyDescent="0.3">
      <c r="A54" s="76"/>
      <c r="B54" s="14" t="s">
        <v>97</v>
      </c>
      <c r="C54" s="7" t="s">
        <v>98</v>
      </c>
      <c r="D54" s="46">
        <v>6146100</v>
      </c>
      <c r="E54" s="300">
        <f>IF($E$5="REVISED BUDGET",'Variance Analysis'!E54,'Variance Analysis'!D54)</f>
        <v>0</v>
      </c>
      <c r="F54" s="394">
        <f>IF($E$5="REVISED BUDGET",'Revised Budget'!F54,'Original Budget'!F54)</f>
        <v>0</v>
      </c>
      <c r="G54" s="394">
        <f>IF($E$5="REVISED BUDGET",'Revised Budget'!G54,'Original Budget'!G54)</f>
        <v>0</v>
      </c>
      <c r="H54" s="394">
        <f>IF($E$5="REVISED BUDGET",'Revised Budget'!H54,'Original Budget'!H54)</f>
        <v>0</v>
      </c>
      <c r="I54" s="394">
        <f>IF($E$5="REVISED BUDGET",'Revised Budget'!I54,'Original Budget'!I54)</f>
        <v>0</v>
      </c>
      <c r="J54" s="394">
        <f>IF($E$5="REVISED BUDGET",'Revised Budget'!J54,'Original Budget'!J54)</f>
        <v>0</v>
      </c>
      <c r="K54" s="394">
        <f>IF($E$5="REVISED BUDGET",'Revised Budget'!K54,'Original Budget'!K54)</f>
        <v>0</v>
      </c>
      <c r="L54" s="394">
        <f>IF($E$5="REVISED BUDGET",'Revised Budget'!L54,'Original Budget'!L54)</f>
        <v>0</v>
      </c>
      <c r="M54" s="394">
        <f>IF($E$5="REVISED BUDGET",'Revised Budget'!M54,'Original Budget'!M54)</f>
        <v>0</v>
      </c>
      <c r="N54" s="394">
        <f>IF($E$5="REVISED BUDGET",'Revised Budget'!N54,'Original Budget'!N54)</f>
        <v>0</v>
      </c>
      <c r="O54" s="394">
        <f>IF($E$5="REVISED BUDGET",'Revised Budget'!O54,'Original Budget'!O54)</f>
        <v>0</v>
      </c>
      <c r="P54" s="394">
        <f>IF($E$5="REVISED BUDGET",'Revised Budget'!P54,'Original Budget'!P54)</f>
        <v>0</v>
      </c>
      <c r="Q54" s="394">
        <f>IF($E$5="REVISED BUDGET",'Revised Budget'!Q54,'Original Budget'!Q54)</f>
        <v>0</v>
      </c>
      <c r="R54" s="77">
        <f t="shared" si="6"/>
        <v>0</v>
      </c>
      <c r="T54" s="307">
        <f t="shared" si="5"/>
        <v>0</v>
      </c>
      <c r="U54" s="31"/>
      <c r="V54" s="332"/>
    </row>
    <row r="55" spans="1:22" s="14" customFormat="1" ht="14" x14ac:dyDescent="0.3">
      <c r="A55" s="76"/>
      <c r="B55" s="14" t="s">
        <v>99</v>
      </c>
      <c r="C55" s="7" t="s">
        <v>100</v>
      </c>
      <c r="D55" s="46">
        <v>6140000</v>
      </c>
      <c r="E55" s="300">
        <f>IF($E$5="REVISED BUDGET",'Variance Analysis'!E55,'Variance Analysis'!D55)</f>
        <v>0</v>
      </c>
      <c r="F55" s="394">
        <f>IF($E$5="REVISED BUDGET",'Revised Budget'!F55,'Original Budget'!F55)</f>
        <v>0</v>
      </c>
      <c r="G55" s="394">
        <f>IF($E$5="REVISED BUDGET",'Revised Budget'!G55,'Original Budget'!G55)</f>
        <v>0</v>
      </c>
      <c r="H55" s="394">
        <f>IF($E$5="REVISED BUDGET",'Revised Budget'!H55,'Original Budget'!H55)</f>
        <v>0</v>
      </c>
      <c r="I55" s="394">
        <f>IF($E$5="REVISED BUDGET",'Revised Budget'!I55,'Original Budget'!I55)</f>
        <v>0</v>
      </c>
      <c r="J55" s="394">
        <f>IF($E$5="REVISED BUDGET",'Revised Budget'!J55,'Original Budget'!J55)</f>
        <v>0</v>
      </c>
      <c r="K55" s="394">
        <f>IF($E$5="REVISED BUDGET",'Revised Budget'!K55,'Original Budget'!K55)</f>
        <v>0</v>
      </c>
      <c r="L55" s="394">
        <f>IF($E$5="REVISED BUDGET",'Revised Budget'!L55,'Original Budget'!L55)</f>
        <v>0</v>
      </c>
      <c r="M55" s="394">
        <f>IF($E$5="REVISED BUDGET",'Revised Budget'!M55,'Original Budget'!M55)</f>
        <v>0</v>
      </c>
      <c r="N55" s="394">
        <f>IF($E$5="REVISED BUDGET",'Revised Budget'!N55,'Original Budget'!N55)</f>
        <v>0</v>
      </c>
      <c r="O55" s="394">
        <f>IF($E$5="REVISED BUDGET",'Revised Budget'!O55,'Original Budget'!O55)</f>
        <v>0</v>
      </c>
      <c r="P55" s="394">
        <f>IF($E$5="REVISED BUDGET",'Revised Budget'!P55,'Original Budget'!P55)</f>
        <v>0</v>
      </c>
      <c r="Q55" s="394">
        <f>IF($E$5="REVISED BUDGET",'Revised Budget'!Q55,'Original Budget'!Q55)</f>
        <v>0</v>
      </c>
      <c r="R55" s="77">
        <f t="shared" si="6"/>
        <v>0</v>
      </c>
      <c r="T55" s="307">
        <f t="shared" si="5"/>
        <v>0</v>
      </c>
      <c r="U55" s="31"/>
      <c r="V55" s="332"/>
    </row>
    <row r="56" spans="1:22" s="14" customFormat="1" ht="14" x14ac:dyDescent="0.3">
      <c r="A56" s="76"/>
      <c r="B56" s="14" t="s">
        <v>101</v>
      </c>
      <c r="C56" s="7" t="s">
        <v>102</v>
      </c>
      <c r="D56" s="46">
        <v>6121600</v>
      </c>
      <c r="E56" s="300">
        <f>IF($E$5="REVISED BUDGET",'Variance Analysis'!E56,'Variance Analysis'!D56)</f>
        <v>0</v>
      </c>
      <c r="F56" s="394">
        <f>IF($E$5="REVISED BUDGET",'Revised Budget'!F56,'Original Budget'!F56)</f>
        <v>0</v>
      </c>
      <c r="G56" s="394">
        <f>IF($E$5="REVISED BUDGET",'Revised Budget'!G56,'Original Budget'!G56)</f>
        <v>0</v>
      </c>
      <c r="H56" s="394">
        <f>IF($E$5="REVISED BUDGET",'Revised Budget'!H56,'Original Budget'!H56)</f>
        <v>0</v>
      </c>
      <c r="I56" s="394">
        <f>IF($E$5="REVISED BUDGET",'Revised Budget'!I56,'Original Budget'!I56)</f>
        <v>0</v>
      </c>
      <c r="J56" s="394">
        <f>IF($E$5="REVISED BUDGET",'Revised Budget'!J56,'Original Budget'!J56)</f>
        <v>0</v>
      </c>
      <c r="K56" s="394">
        <f>IF($E$5="REVISED BUDGET",'Revised Budget'!K56,'Original Budget'!K56)</f>
        <v>0</v>
      </c>
      <c r="L56" s="394">
        <f>IF($E$5="REVISED BUDGET",'Revised Budget'!L56,'Original Budget'!L56)</f>
        <v>0</v>
      </c>
      <c r="M56" s="394">
        <f>IF($E$5="REVISED BUDGET",'Revised Budget'!M56,'Original Budget'!M56)</f>
        <v>0</v>
      </c>
      <c r="N56" s="394">
        <f>IF($E$5="REVISED BUDGET",'Revised Budget'!N56,'Original Budget'!N56)</f>
        <v>0</v>
      </c>
      <c r="O56" s="394">
        <f>IF($E$5="REVISED BUDGET",'Revised Budget'!O56,'Original Budget'!O56)</f>
        <v>0</v>
      </c>
      <c r="P56" s="394">
        <f>IF($E$5="REVISED BUDGET",'Revised Budget'!P56,'Original Budget'!P56)</f>
        <v>0</v>
      </c>
      <c r="Q56" s="394">
        <f>IF($E$5="REVISED BUDGET",'Revised Budget'!Q56,'Original Budget'!Q56)</f>
        <v>0</v>
      </c>
      <c r="R56" s="77">
        <f t="shared" si="6"/>
        <v>0</v>
      </c>
      <c r="T56" s="307">
        <f t="shared" si="5"/>
        <v>0</v>
      </c>
      <c r="U56" s="31"/>
      <c r="V56" s="332"/>
    </row>
    <row r="57" spans="1:22" s="14" customFormat="1" ht="14" x14ac:dyDescent="0.3">
      <c r="A57" s="76"/>
      <c r="B57" s="14" t="s">
        <v>103</v>
      </c>
      <c r="C57" s="7" t="s">
        <v>104</v>
      </c>
      <c r="D57" s="78">
        <v>6151110</v>
      </c>
      <c r="E57" s="300">
        <f>IF($E$5="REVISED BUDGET",'Variance Analysis'!E57,'Variance Analysis'!D57)</f>
        <v>0</v>
      </c>
      <c r="F57" s="394">
        <f>IF($E$5="REVISED BUDGET",'Revised Budget'!F57,'Original Budget'!F57)</f>
        <v>0</v>
      </c>
      <c r="G57" s="394">
        <f>IF($E$5="REVISED BUDGET",'Revised Budget'!G57,'Original Budget'!G57)</f>
        <v>0</v>
      </c>
      <c r="H57" s="394">
        <f>IF($E$5="REVISED BUDGET",'Revised Budget'!H57,'Original Budget'!H57)</f>
        <v>0</v>
      </c>
      <c r="I57" s="394">
        <f>IF($E$5="REVISED BUDGET",'Revised Budget'!I57,'Original Budget'!I57)</f>
        <v>0</v>
      </c>
      <c r="J57" s="394">
        <f>IF($E$5="REVISED BUDGET",'Revised Budget'!J57,'Original Budget'!J57)</f>
        <v>0</v>
      </c>
      <c r="K57" s="394">
        <f>IF($E$5="REVISED BUDGET",'Revised Budget'!K57,'Original Budget'!K57)</f>
        <v>0</v>
      </c>
      <c r="L57" s="394">
        <f>IF($E$5="REVISED BUDGET",'Revised Budget'!L57,'Original Budget'!L57)</f>
        <v>0</v>
      </c>
      <c r="M57" s="394">
        <f>IF($E$5="REVISED BUDGET",'Revised Budget'!M57,'Original Budget'!M57)</f>
        <v>0</v>
      </c>
      <c r="N57" s="394">
        <f>IF($E$5="REVISED BUDGET",'Revised Budget'!N57,'Original Budget'!N57)</f>
        <v>0</v>
      </c>
      <c r="O57" s="394">
        <f>IF($E$5="REVISED BUDGET",'Revised Budget'!O57,'Original Budget'!O57)</f>
        <v>0</v>
      </c>
      <c r="P57" s="394">
        <f>IF($E$5="REVISED BUDGET",'Revised Budget'!P57,'Original Budget'!P57)</f>
        <v>0</v>
      </c>
      <c r="Q57" s="394">
        <f>IF($E$5="REVISED BUDGET",'Revised Budget'!Q57,'Original Budget'!Q57)</f>
        <v>0</v>
      </c>
      <c r="R57" s="77">
        <f t="shared" si="6"/>
        <v>0</v>
      </c>
      <c r="T57" s="307">
        <f t="shared" si="5"/>
        <v>0</v>
      </c>
      <c r="U57" s="31"/>
      <c r="V57" s="332"/>
    </row>
    <row r="58" spans="1:22" s="14" customFormat="1" ht="14" x14ac:dyDescent="0.3">
      <c r="A58" s="76"/>
      <c r="B58" s="14" t="s">
        <v>105</v>
      </c>
      <c r="C58" s="7" t="s">
        <v>106</v>
      </c>
      <c r="D58" s="46">
        <v>6140200</v>
      </c>
      <c r="E58" s="300">
        <f>IF($E$5="REVISED BUDGET",'Variance Analysis'!E58,'Variance Analysis'!D58)</f>
        <v>0</v>
      </c>
      <c r="F58" s="394">
        <f>IF($E$5="REVISED BUDGET",'Revised Budget'!F58,'Original Budget'!F58)</f>
        <v>0</v>
      </c>
      <c r="G58" s="394">
        <f>IF($E$5="REVISED BUDGET",'Revised Budget'!G58,'Original Budget'!G58)</f>
        <v>0</v>
      </c>
      <c r="H58" s="394">
        <f>IF($E$5="REVISED BUDGET",'Revised Budget'!H58,'Original Budget'!H58)</f>
        <v>0</v>
      </c>
      <c r="I58" s="394">
        <f>IF($E$5="REVISED BUDGET",'Revised Budget'!I58,'Original Budget'!I58)</f>
        <v>0</v>
      </c>
      <c r="J58" s="394">
        <f>IF($E$5="REVISED BUDGET",'Revised Budget'!J58,'Original Budget'!J58)</f>
        <v>0</v>
      </c>
      <c r="K58" s="394">
        <f>IF($E$5="REVISED BUDGET",'Revised Budget'!K58,'Original Budget'!K58)</f>
        <v>0</v>
      </c>
      <c r="L58" s="394">
        <f>IF($E$5="REVISED BUDGET",'Revised Budget'!L58,'Original Budget'!L58)</f>
        <v>0</v>
      </c>
      <c r="M58" s="394">
        <f>IF($E$5="REVISED BUDGET",'Revised Budget'!M58,'Original Budget'!M58)</f>
        <v>0</v>
      </c>
      <c r="N58" s="394">
        <f>IF($E$5="REVISED BUDGET",'Revised Budget'!N58,'Original Budget'!N58)</f>
        <v>0</v>
      </c>
      <c r="O58" s="394">
        <f>IF($E$5="REVISED BUDGET",'Revised Budget'!O58,'Original Budget'!O58)</f>
        <v>0</v>
      </c>
      <c r="P58" s="394">
        <f>IF($E$5="REVISED BUDGET",'Revised Budget'!P58,'Original Budget'!P58)</f>
        <v>0</v>
      </c>
      <c r="Q58" s="394">
        <f>IF($E$5="REVISED BUDGET",'Revised Budget'!Q58,'Original Budget'!Q58)</f>
        <v>0</v>
      </c>
      <c r="R58" s="77">
        <f t="shared" si="6"/>
        <v>0</v>
      </c>
      <c r="T58" s="307">
        <f t="shared" si="5"/>
        <v>0</v>
      </c>
      <c r="U58" s="31"/>
      <c r="V58" s="332"/>
    </row>
    <row r="59" spans="1:22" s="14" customFormat="1" ht="14" x14ac:dyDescent="0.3">
      <c r="A59" s="76"/>
      <c r="B59" s="14" t="s">
        <v>107</v>
      </c>
      <c r="C59" s="7" t="s">
        <v>108</v>
      </c>
      <c r="D59" s="46">
        <v>6111000</v>
      </c>
      <c r="E59" s="300">
        <f>IF($E$5="REVISED BUDGET",'Variance Analysis'!E59,'Variance Analysis'!D59)</f>
        <v>0</v>
      </c>
      <c r="F59" s="394">
        <f>IF($E$5="REVISED BUDGET",'Revised Budget'!F59,'Original Budget'!F59)</f>
        <v>0</v>
      </c>
      <c r="G59" s="394">
        <f>IF($E$5="REVISED BUDGET",'Revised Budget'!G59,'Original Budget'!G59)</f>
        <v>0</v>
      </c>
      <c r="H59" s="394">
        <f>IF($E$5="REVISED BUDGET",'Revised Budget'!H59,'Original Budget'!H59)</f>
        <v>0</v>
      </c>
      <c r="I59" s="394">
        <f>IF($E$5="REVISED BUDGET",'Revised Budget'!I59,'Original Budget'!I59)</f>
        <v>0</v>
      </c>
      <c r="J59" s="394">
        <f>IF($E$5="REVISED BUDGET",'Revised Budget'!J59,'Original Budget'!J59)</f>
        <v>0</v>
      </c>
      <c r="K59" s="394">
        <f>IF($E$5="REVISED BUDGET",'Revised Budget'!K59,'Original Budget'!K59)</f>
        <v>0</v>
      </c>
      <c r="L59" s="394">
        <f>IF($E$5="REVISED BUDGET",'Revised Budget'!L59,'Original Budget'!L59)</f>
        <v>0</v>
      </c>
      <c r="M59" s="394">
        <f>IF($E$5="REVISED BUDGET",'Revised Budget'!M59,'Original Budget'!M59)</f>
        <v>0</v>
      </c>
      <c r="N59" s="394">
        <f>IF($E$5="REVISED BUDGET",'Revised Budget'!N59,'Original Budget'!N59)</f>
        <v>0</v>
      </c>
      <c r="O59" s="394">
        <f>IF($E$5="REVISED BUDGET",'Revised Budget'!O59,'Original Budget'!O59)</f>
        <v>0</v>
      </c>
      <c r="P59" s="394">
        <f>IF($E$5="REVISED BUDGET",'Revised Budget'!P59,'Original Budget'!P59)</f>
        <v>0</v>
      </c>
      <c r="Q59" s="394">
        <f>IF($E$5="REVISED BUDGET",'Revised Budget'!Q59,'Original Budget'!Q59)</f>
        <v>0</v>
      </c>
      <c r="R59" s="77">
        <f t="shared" si="6"/>
        <v>0</v>
      </c>
      <c r="T59" s="307">
        <f t="shared" si="5"/>
        <v>0</v>
      </c>
      <c r="U59" s="31"/>
      <c r="V59" s="332"/>
    </row>
    <row r="60" spans="1:22" s="14" customFormat="1" ht="14" x14ac:dyDescent="0.3">
      <c r="A60" s="76"/>
      <c r="B60" s="14" t="s">
        <v>109</v>
      </c>
      <c r="C60" s="7" t="s">
        <v>110</v>
      </c>
      <c r="D60" s="46">
        <v>6170100</v>
      </c>
      <c r="E60" s="300">
        <f>IF($E$5="REVISED BUDGET",'Variance Analysis'!E60,'Variance Analysis'!D60)</f>
        <v>0</v>
      </c>
      <c r="F60" s="394">
        <f>IF($E$5="REVISED BUDGET",'Revised Budget'!F60,'Original Budget'!F60)</f>
        <v>0</v>
      </c>
      <c r="G60" s="394">
        <f>IF($E$5="REVISED BUDGET",'Revised Budget'!G60,'Original Budget'!G60)</f>
        <v>0</v>
      </c>
      <c r="H60" s="394">
        <f>IF($E$5="REVISED BUDGET",'Revised Budget'!H60,'Original Budget'!H60)</f>
        <v>0</v>
      </c>
      <c r="I60" s="394">
        <f>IF($E$5="REVISED BUDGET",'Revised Budget'!I60,'Original Budget'!I60)</f>
        <v>0</v>
      </c>
      <c r="J60" s="394">
        <f>IF($E$5="REVISED BUDGET",'Revised Budget'!J60,'Original Budget'!J60)</f>
        <v>0</v>
      </c>
      <c r="K60" s="394">
        <f>IF($E$5="REVISED BUDGET",'Revised Budget'!K60,'Original Budget'!K60)</f>
        <v>0</v>
      </c>
      <c r="L60" s="394">
        <f>IF($E$5="REVISED BUDGET",'Revised Budget'!L60,'Original Budget'!L60)</f>
        <v>0</v>
      </c>
      <c r="M60" s="394">
        <f>IF($E$5="REVISED BUDGET",'Revised Budget'!M60,'Original Budget'!M60)</f>
        <v>0</v>
      </c>
      <c r="N60" s="394">
        <f>IF($E$5="REVISED BUDGET",'Revised Budget'!N60,'Original Budget'!N60)</f>
        <v>0</v>
      </c>
      <c r="O60" s="394">
        <f>IF($E$5="REVISED BUDGET",'Revised Budget'!O60,'Original Budget'!O60)</f>
        <v>0</v>
      </c>
      <c r="P60" s="394">
        <f>IF($E$5="REVISED BUDGET",'Revised Budget'!P60,'Original Budget'!P60)</f>
        <v>0</v>
      </c>
      <c r="Q60" s="394">
        <f>IF($E$5="REVISED BUDGET",'Revised Budget'!Q60,'Original Budget'!Q60)</f>
        <v>0</v>
      </c>
      <c r="R60" s="77">
        <f t="shared" si="6"/>
        <v>0</v>
      </c>
      <c r="T60" s="307">
        <f t="shared" si="5"/>
        <v>0</v>
      </c>
      <c r="U60" s="31"/>
      <c r="V60" s="332"/>
    </row>
    <row r="61" spans="1:22" s="14" customFormat="1" ht="14" x14ac:dyDescent="0.3">
      <c r="A61" s="76"/>
      <c r="B61" s="14" t="s">
        <v>111</v>
      </c>
      <c r="C61" s="7" t="s">
        <v>112</v>
      </c>
      <c r="D61" s="46">
        <v>6170110</v>
      </c>
      <c r="E61" s="300">
        <f>IF($E$5="REVISED BUDGET",'Variance Analysis'!E61,'Variance Analysis'!D61)</f>
        <v>0</v>
      </c>
      <c r="F61" s="394">
        <f>IF($E$5="REVISED BUDGET",'Revised Budget'!F61,'Original Budget'!F61)</f>
        <v>0</v>
      </c>
      <c r="G61" s="394">
        <f>IF($E$5="REVISED BUDGET",'Revised Budget'!G61,'Original Budget'!G61)</f>
        <v>0</v>
      </c>
      <c r="H61" s="394">
        <f>IF($E$5="REVISED BUDGET",'Revised Budget'!H61,'Original Budget'!H61)</f>
        <v>0</v>
      </c>
      <c r="I61" s="394">
        <f>IF($E$5="REVISED BUDGET",'Revised Budget'!I61,'Original Budget'!I61)</f>
        <v>0</v>
      </c>
      <c r="J61" s="394">
        <f>IF($E$5="REVISED BUDGET",'Revised Budget'!J61,'Original Budget'!J61)</f>
        <v>0</v>
      </c>
      <c r="K61" s="394">
        <f>IF($E$5="REVISED BUDGET",'Revised Budget'!K61,'Original Budget'!K61)</f>
        <v>0</v>
      </c>
      <c r="L61" s="394">
        <f>IF($E$5="REVISED BUDGET",'Revised Budget'!L61,'Original Budget'!L61)</f>
        <v>0</v>
      </c>
      <c r="M61" s="394">
        <f>IF($E$5="REVISED BUDGET",'Revised Budget'!M61,'Original Budget'!M61)</f>
        <v>0</v>
      </c>
      <c r="N61" s="394">
        <f>IF($E$5="REVISED BUDGET",'Revised Budget'!N61,'Original Budget'!N61)</f>
        <v>0</v>
      </c>
      <c r="O61" s="394">
        <f>IF($E$5="REVISED BUDGET",'Revised Budget'!O61,'Original Budget'!O61)</f>
        <v>0</v>
      </c>
      <c r="P61" s="394">
        <f>IF($E$5="REVISED BUDGET",'Revised Budget'!P61,'Original Budget'!P61)</f>
        <v>0</v>
      </c>
      <c r="Q61" s="394">
        <f>IF($E$5="REVISED BUDGET",'Revised Budget'!Q61,'Original Budget'!Q61)</f>
        <v>0</v>
      </c>
      <c r="R61" s="77">
        <f t="shared" si="6"/>
        <v>0</v>
      </c>
      <c r="T61" s="307">
        <f t="shared" si="5"/>
        <v>0</v>
      </c>
      <c r="U61" s="31"/>
      <c r="V61" s="332"/>
    </row>
    <row r="62" spans="1:22" s="14" customFormat="1" ht="14" x14ac:dyDescent="0.3">
      <c r="A62" s="76"/>
      <c r="B62" s="14" t="s">
        <v>113</v>
      </c>
      <c r="C62" s="7" t="s">
        <v>114</v>
      </c>
      <c r="D62" s="46">
        <v>6181400</v>
      </c>
      <c r="E62" s="300">
        <f>IF($E$5="REVISED BUDGET",'Variance Analysis'!E62,'Variance Analysis'!D62)</f>
        <v>0</v>
      </c>
      <c r="F62" s="394">
        <f>IF($E$5="REVISED BUDGET",'Revised Budget'!F62,'Original Budget'!F62)</f>
        <v>0</v>
      </c>
      <c r="G62" s="394">
        <f>IF($E$5="REVISED BUDGET",'Revised Budget'!G62,'Original Budget'!G62)</f>
        <v>0</v>
      </c>
      <c r="H62" s="394">
        <f>IF($E$5="REVISED BUDGET",'Revised Budget'!H62,'Original Budget'!H62)</f>
        <v>0</v>
      </c>
      <c r="I62" s="394">
        <f>IF($E$5="REVISED BUDGET",'Revised Budget'!I62,'Original Budget'!I62)</f>
        <v>0</v>
      </c>
      <c r="J62" s="394">
        <f>IF($E$5="REVISED BUDGET",'Revised Budget'!J62,'Original Budget'!J62)</f>
        <v>0</v>
      </c>
      <c r="K62" s="394">
        <f>IF($E$5="REVISED BUDGET",'Revised Budget'!K62,'Original Budget'!K62)</f>
        <v>0</v>
      </c>
      <c r="L62" s="394">
        <f>IF($E$5="REVISED BUDGET",'Revised Budget'!L62,'Original Budget'!L62)</f>
        <v>0</v>
      </c>
      <c r="M62" s="394">
        <f>IF($E$5="REVISED BUDGET",'Revised Budget'!M62,'Original Budget'!M62)</f>
        <v>0</v>
      </c>
      <c r="N62" s="394">
        <f>IF($E$5="REVISED BUDGET",'Revised Budget'!N62,'Original Budget'!N62)</f>
        <v>0</v>
      </c>
      <c r="O62" s="394">
        <f>IF($E$5="REVISED BUDGET",'Revised Budget'!O62,'Original Budget'!O62)</f>
        <v>0</v>
      </c>
      <c r="P62" s="394">
        <f>IF($E$5="REVISED BUDGET",'Revised Budget'!P62,'Original Budget'!P62)</f>
        <v>0</v>
      </c>
      <c r="Q62" s="394">
        <f>IF($E$5="REVISED BUDGET",'Revised Budget'!Q62,'Original Budget'!Q62)</f>
        <v>0</v>
      </c>
      <c r="R62" s="77">
        <f t="shared" si="6"/>
        <v>0</v>
      </c>
      <c r="T62" s="307">
        <f t="shared" si="5"/>
        <v>0</v>
      </c>
      <c r="U62" s="31"/>
      <c r="V62" s="332"/>
    </row>
    <row r="63" spans="1:22" s="14" customFormat="1" ht="14" x14ac:dyDescent="0.3">
      <c r="A63" s="76"/>
      <c r="B63" s="25" t="s">
        <v>115</v>
      </c>
      <c r="C63" s="107" t="s">
        <v>518</v>
      </c>
      <c r="D63" s="46">
        <v>6181500</v>
      </c>
      <c r="E63" s="300">
        <f>IF($E$5="REVISED BUDGET",'Variance Analysis'!E63,'Variance Analysis'!D63)</f>
        <v>0</v>
      </c>
      <c r="F63" s="394">
        <f>IF($E$5="REVISED BUDGET",'Revised Budget'!F63,'Original Budget'!F63)</f>
        <v>0</v>
      </c>
      <c r="G63" s="394">
        <f>IF($E$5="REVISED BUDGET",'Revised Budget'!G63,'Original Budget'!G63)</f>
        <v>0</v>
      </c>
      <c r="H63" s="394">
        <f>IF($E$5="REVISED BUDGET",'Revised Budget'!H63,'Original Budget'!H63)</f>
        <v>0</v>
      </c>
      <c r="I63" s="394">
        <f>IF($E$5="REVISED BUDGET",'Revised Budget'!I63,'Original Budget'!I63)</f>
        <v>0</v>
      </c>
      <c r="J63" s="394">
        <f>IF($E$5="REVISED BUDGET",'Revised Budget'!J63,'Original Budget'!J63)</f>
        <v>0</v>
      </c>
      <c r="K63" s="394">
        <f>IF($E$5="REVISED BUDGET",'Revised Budget'!K63,'Original Budget'!K63)</f>
        <v>0</v>
      </c>
      <c r="L63" s="394">
        <f>IF($E$5="REVISED BUDGET",'Revised Budget'!L63,'Original Budget'!L63)</f>
        <v>0</v>
      </c>
      <c r="M63" s="394">
        <f>IF($E$5="REVISED BUDGET",'Revised Budget'!M63,'Original Budget'!M63)</f>
        <v>0</v>
      </c>
      <c r="N63" s="394">
        <f>IF($E$5="REVISED BUDGET",'Revised Budget'!N63,'Original Budget'!N63)</f>
        <v>0</v>
      </c>
      <c r="O63" s="394">
        <f>IF($E$5="REVISED BUDGET",'Revised Budget'!O63,'Original Budget'!O63)</f>
        <v>0</v>
      </c>
      <c r="P63" s="394">
        <f>IF($E$5="REVISED BUDGET",'Revised Budget'!P63,'Original Budget'!P63)</f>
        <v>0</v>
      </c>
      <c r="Q63" s="394">
        <f>IF($E$5="REVISED BUDGET",'Revised Budget'!Q63,'Original Budget'!Q63)</f>
        <v>0</v>
      </c>
      <c r="R63" s="77">
        <f t="shared" si="6"/>
        <v>0</v>
      </c>
      <c r="S63" s="25"/>
      <c r="T63" s="307">
        <f t="shared" si="5"/>
        <v>0</v>
      </c>
      <c r="U63" s="31"/>
      <c r="V63" s="332"/>
    </row>
    <row r="64" spans="1:22" s="14" customFormat="1" ht="3" customHeight="1" x14ac:dyDescent="0.3">
      <c r="A64" s="76"/>
      <c r="B64" s="25"/>
      <c r="C64" s="107"/>
      <c r="D64" s="46"/>
      <c r="E64" s="300"/>
      <c r="F64" s="60"/>
      <c r="G64" s="60"/>
      <c r="H64" s="60"/>
      <c r="I64" s="60"/>
      <c r="J64" s="60"/>
      <c r="K64" s="60"/>
      <c r="L64" s="60"/>
      <c r="M64" s="60"/>
      <c r="N64" s="60"/>
      <c r="O64" s="60"/>
      <c r="P64" s="60"/>
      <c r="Q64" s="60"/>
      <c r="R64" s="80"/>
      <c r="S64" s="25"/>
      <c r="T64" s="314"/>
      <c r="U64" s="31"/>
      <c r="V64" s="339"/>
    </row>
    <row r="65" spans="1:22" s="14" customFormat="1" ht="14" x14ac:dyDescent="0.3">
      <c r="A65" s="76"/>
      <c r="B65" s="14" t="s">
        <v>116</v>
      </c>
      <c r="C65" s="107" t="s">
        <v>117</v>
      </c>
      <c r="D65" s="46">
        <v>6110610</v>
      </c>
      <c r="E65" s="300">
        <f>IF($E$5="REVISED BUDGET",'Variance Analysis'!E65,'Variance Analysis'!D65)</f>
        <v>0</v>
      </c>
      <c r="F65" s="394">
        <f>IF($E$5="REVISED BUDGET",'Revised Budget'!F65,'Original Budget'!F65)</f>
        <v>0</v>
      </c>
      <c r="G65" s="394">
        <f>IF($E$5="REVISED BUDGET",'Revised Budget'!G65,'Original Budget'!G65)</f>
        <v>0</v>
      </c>
      <c r="H65" s="394">
        <f>IF($E$5="REVISED BUDGET",'Revised Budget'!H65,'Original Budget'!H65)</f>
        <v>0</v>
      </c>
      <c r="I65" s="394">
        <f>IF($E$5="REVISED BUDGET",'Revised Budget'!I65,'Original Budget'!I65)</f>
        <v>0</v>
      </c>
      <c r="J65" s="394">
        <f>IF($E$5="REVISED BUDGET",'Revised Budget'!J65,'Original Budget'!J65)</f>
        <v>0</v>
      </c>
      <c r="K65" s="394">
        <f>IF($E$5="REVISED BUDGET",'Revised Budget'!K65,'Original Budget'!K65)</f>
        <v>0</v>
      </c>
      <c r="L65" s="394">
        <f>IF($E$5="REVISED BUDGET",'Revised Budget'!L65,'Original Budget'!L65)</f>
        <v>0</v>
      </c>
      <c r="M65" s="394">
        <f>IF($E$5="REVISED BUDGET",'Revised Budget'!M65,'Original Budget'!M65)</f>
        <v>0</v>
      </c>
      <c r="N65" s="394">
        <f>IF($E$5="REVISED BUDGET",'Revised Budget'!N65,'Original Budget'!N65)</f>
        <v>0</v>
      </c>
      <c r="O65" s="394">
        <f>IF($E$5="REVISED BUDGET",'Revised Budget'!O65,'Original Budget'!O65)</f>
        <v>0</v>
      </c>
      <c r="P65" s="394">
        <f>IF($E$5="REVISED BUDGET",'Revised Budget'!P65,'Original Budget'!P65)</f>
        <v>0</v>
      </c>
      <c r="Q65" s="394">
        <f>IF($E$5="REVISED BUDGET",'Revised Budget'!Q65,'Original Budget'!Q65)</f>
        <v>0</v>
      </c>
      <c r="R65" s="77">
        <f t="shared" ref="R65:R66" si="7">SUM(F65:Q65)</f>
        <v>0</v>
      </c>
      <c r="S65" s="25"/>
      <c r="T65" s="307">
        <f t="shared" ref="T65:T66" si="8">R65-E65</f>
        <v>0</v>
      </c>
      <c r="U65" s="31"/>
      <c r="V65" s="332"/>
    </row>
    <row r="66" spans="1:22" s="14" customFormat="1" ht="14.5" thickBot="1" x14ac:dyDescent="0.35">
      <c r="A66" s="76"/>
      <c r="B66" s="25" t="s">
        <v>118</v>
      </c>
      <c r="C66" s="107" t="s">
        <v>119</v>
      </c>
      <c r="D66" s="46">
        <v>6122340</v>
      </c>
      <c r="E66" s="61">
        <f>IF($E$5="REVISED BUDGET",'Variance Analysis'!E66,'Variance Analysis'!D66)</f>
        <v>0</v>
      </c>
      <c r="F66" s="394">
        <f>IF($E$5="REVISED BUDGET",'Revised Budget'!F66,'Original Budget'!F66)</f>
        <v>0</v>
      </c>
      <c r="G66" s="394">
        <f>IF($E$5="REVISED BUDGET",'Revised Budget'!G66,'Original Budget'!G66)</f>
        <v>0</v>
      </c>
      <c r="H66" s="394">
        <f>IF($E$5="REVISED BUDGET",'Revised Budget'!H66,'Original Budget'!H66)</f>
        <v>0</v>
      </c>
      <c r="I66" s="394">
        <f>IF($E$5="REVISED BUDGET",'Revised Budget'!I66,'Original Budget'!I66)</f>
        <v>0</v>
      </c>
      <c r="J66" s="394">
        <f>IF($E$5="REVISED BUDGET",'Revised Budget'!J66,'Original Budget'!J66)</f>
        <v>0</v>
      </c>
      <c r="K66" s="394">
        <f>IF($E$5="REVISED BUDGET",'Revised Budget'!K66,'Original Budget'!K66)</f>
        <v>0</v>
      </c>
      <c r="L66" s="394">
        <f>IF($E$5="REVISED BUDGET",'Revised Budget'!L66,'Original Budget'!L66)</f>
        <v>0</v>
      </c>
      <c r="M66" s="394">
        <f>IF($E$5="REVISED BUDGET",'Revised Budget'!M66,'Original Budget'!M66)</f>
        <v>0</v>
      </c>
      <c r="N66" s="394">
        <f>IF($E$5="REVISED BUDGET",'Revised Budget'!N66,'Original Budget'!N66)</f>
        <v>0</v>
      </c>
      <c r="O66" s="394">
        <f>IF($E$5="REVISED BUDGET",'Revised Budget'!O66,'Original Budget'!O66)</f>
        <v>0</v>
      </c>
      <c r="P66" s="394">
        <f>IF($E$5="REVISED BUDGET",'Revised Budget'!P66,'Original Budget'!P66)</f>
        <v>0</v>
      </c>
      <c r="Q66" s="394">
        <f>IF($E$5="REVISED BUDGET",'Revised Budget'!Q66,'Original Budget'!Q66)</f>
        <v>0</v>
      </c>
      <c r="R66" s="101">
        <f t="shared" si="7"/>
        <v>0</v>
      </c>
      <c r="S66" s="25"/>
      <c r="T66" s="309">
        <f t="shared" si="8"/>
        <v>0</v>
      </c>
      <c r="U66" s="31"/>
      <c r="V66" s="334"/>
    </row>
    <row r="67" spans="1:22" s="14" customFormat="1" ht="3" customHeight="1" x14ac:dyDescent="0.3">
      <c r="A67" s="229"/>
      <c r="B67" s="230"/>
      <c r="C67" s="231"/>
      <c r="D67" s="232"/>
      <c r="E67" s="250"/>
      <c r="F67" s="247"/>
      <c r="G67" s="247"/>
      <c r="H67" s="247"/>
      <c r="I67" s="247"/>
      <c r="J67" s="247"/>
      <c r="K67" s="247"/>
      <c r="L67" s="247"/>
      <c r="M67" s="247"/>
      <c r="N67" s="247"/>
      <c r="O67" s="247"/>
      <c r="P67" s="247"/>
      <c r="Q67" s="247"/>
      <c r="R67" s="248"/>
      <c r="T67" s="315"/>
      <c r="U67" s="31"/>
      <c r="V67" s="340"/>
    </row>
    <row r="68" spans="1:22" s="14" customFormat="1" ht="16" thickBot="1" x14ac:dyDescent="0.4">
      <c r="A68" s="235"/>
      <c r="B68" s="236" t="s">
        <v>519</v>
      </c>
      <c r="C68" s="236"/>
      <c r="D68" s="237"/>
      <c r="E68" s="301">
        <f>ROUND(SUM(E34:E67),2)</f>
        <v>0</v>
      </c>
      <c r="F68" s="246">
        <f>SUM(F34:F67)</f>
        <v>0</v>
      </c>
      <c r="G68" s="246">
        <f t="shared" ref="G68:R68" si="9">SUM(G34:G67)</f>
        <v>0</v>
      </c>
      <c r="H68" s="246">
        <f t="shared" si="9"/>
        <v>0</v>
      </c>
      <c r="I68" s="246">
        <f t="shared" si="9"/>
        <v>0</v>
      </c>
      <c r="J68" s="246">
        <f t="shared" si="9"/>
        <v>0</v>
      </c>
      <c r="K68" s="246">
        <f t="shared" si="9"/>
        <v>0</v>
      </c>
      <c r="L68" s="246">
        <f t="shared" si="9"/>
        <v>0</v>
      </c>
      <c r="M68" s="246">
        <f t="shared" si="9"/>
        <v>0</v>
      </c>
      <c r="N68" s="246">
        <f t="shared" si="9"/>
        <v>0</v>
      </c>
      <c r="O68" s="246">
        <f t="shared" si="9"/>
        <v>0</v>
      </c>
      <c r="P68" s="246">
        <f t="shared" si="9"/>
        <v>0</v>
      </c>
      <c r="Q68" s="246">
        <f t="shared" si="9"/>
        <v>0</v>
      </c>
      <c r="R68" s="239">
        <f t="shared" si="9"/>
        <v>0</v>
      </c>
      <c r="T68" s="311">
        <f t="shared" ref="T68" si="10">SUM(T34:T67)</f>
        <v>0</v>
      </c>
      <c r="U68" s="31"/>
      <c r="V68" s="336"/>
    </row>
    <row r="69" spans="1:22" s="14" customFormat="1" ht="12" customHeight="1" thickBot="1" x14ac:dyDescent="0.35">
      <c r="C69" s="7"/>
      <c r="D69" s="46"/>
      <c r="E69" s="61"/>
      <c r="F69" s="48"/>
      <c r="G69" s="48"/>
      <c r="H69" s="48"/>
      <c r="I69" s="48"/>
      <c r="J69" s="48"/>
      <c r="K69" s="48"/>
      <c r="L69" s="48"/>
      <c r="M69" s="48"/>
      <c r="N69" s="48"/>
      <c r="O69" s="48"/>
      <c r="P69" s="48"/>
      <c r="Q69" s="48"/>
      <c r="R69" s="5"/>
      <c r="T69" s="5"/>
      <c r="U69" s="31"/>
      <c r="V69" s="341"/>
    </row>
    <row r="70" spans="1:22" s="14" customFormat="1" ht="12" hidden="1" customHeight="1" thickBot="1" x14ac:dyDescent="0.35">
      <c r="C70" s="7"/>
      <c r="D70" s="46"/>
      <c r="E70" s="61"/>
      <c r="F70" s="48"/>
      <c r="G70" s="48"/>
      <c r="H70" s="48"/>
      <c r="I70" s="48"/>
      <c r="J70" s="48"/>
      <c r="K70" s="48"/>
      <c r="L70" s="48"/>
      <c r="M70" s="48"/>
      <c r="N70" s="48"/>
      <c r="O70" s="48"/>
      <c r="P70" s="48"/>
      <c r="Q70" s="48"/>
      <c r="R70" s="5"/>
      <c r="T70" s="5"/>
      <c r="U70" s="31"/>
      <c r="V70" s="341"/>
    </row>
    <row r="71" spans="1:22" s="14" customFormat="1" ht="18.649999999999999" customHeight="1" x14ac:dyDescent="0.35">
      <c r="A71" s="72"/>
      <c r="B71" s="109" t="s">
        <v>520</v>
      </c>
      <c r="C71" s="109"/>
      <c r="D71" s="103"/>
      <c r="E71" s="112"/>
      <c r="F71" s="104"/>
      <c r="G71" s="104"/>
      <c r="H71" s="104"/>
      <c r="I71" s="104"/>
      <c r="J71" s="104"/>
      <c r="K71" s="104"/>
      <c r="L71" s="104"/>
      <c r="M71" s="104"/>
      <c r="N71" s="104"/>
      <c r="O71" s="104"/>
      <c r="P71" s="104"/>
      <c r="Q71" s="104"/>
      <c r="R71" s="105"/>
      <c r="T71" s="312"/>
      <c r="U71" s="31"/>
      <c r="V71" s="337"/>
    </row>
    <row r="72" spans="1:22" s="14" customFormat="1" ht="14" x14ac:dyDescent="0.3">
      <c r="A72" s="76"/>
      <c r="B72" s="14" t="s">
        <v>120</v>
      </c>
      <c r="C72" s="110" t="s">
        <v>121</v>
      </c>
      <c r="D72" s="46">
        <v>4190170</v>
      </c>
      <c r="E72" s="302">
        <v>0</v>
      </c>
      <c r="F72" s="394">
        <f>IF($E$5="REVISED BUDGET",'Revised Budget'!F72,'Original Budget'!F72)</f>
        <v>0</v>
      </c>
      <c r="G72" s="394">
        <f>IF($E$5="REVISED BUDGET",'Revised Budget'!G72,'Original Budget'!G72)</f>
        <v>0</v>
      </c>
      <c r="H72" s="394">
        <f>IF($E$5="REVISED BUDGET",'Revised Budget'!H72,'Original Budget'!H72)</f>
        <v>0</v>
      </c>
      <c r="I72" s="394">
        <f>IF($E$5="REVISED BUDGET",'Revised Budget'!I72,'Original Budget'!I72)</f>
        <v>0</v>
      </c>
      <c r="J72" s="394">
        <f>IF($E$5="REVISED BUDGET",'Revised Budget'!J72,'Original Budget'!J72)</f>
        <v>0</v>
      </c>
      <c r="K72" s="394">
        <f>IF($E$5="REVISED BUDGET",'Revised Budget'!K72,'Original Budget'!K72)</f>
        <v>0</v>
      </c>
      <c r="L72" s="394">
        <f>IF($E$5="REVISED BUDGET",'Revised Budget'!L72,'Original Budget'!L72)</f>
        <v>0</v>
      </c>
      <c r="M72" s="394">
        <f>IF($E$5="REVISED BUDGET",'Revised Budget'!M72,'Original Budget'!M72)</f>
        <v>0</v>
      </c>
      <c r="N72" s="394">
        <f>IF($E$5="REVISED BUDGET",'Revised Budget'!N72,'Original Budget'!N72)</f>
        <v>0</v>
      </c>
      <c r="O72" s="394">
        <f>IF($E$5="REVISED BUDGET",'Revised Budget'!O72,'Original Budget'!O72)</f>
        <v>0</v>
      </c>
      <c r="P72" s="394">
        <f>IF($E$5="REVISED BUDGET",'Revised Budget'!P72,'Original Budget'!P72)</f>
        <v>0</v>
      </c>
      <c r="Q72" s="394">
        <f>IF($E$5="REVISED BUDGET",'Revised Budget'!Q72,'Original Budget'!Q72)</f>
        <v>0</v>
      </c>
      <c r="R72" s="77">
        <f t="shared" ref="R72:R74" si="11">SUM(F72:Q72)</f>
        <v>0</v>
      </c>
      <c r="T72" s="307">
        <f t="shared" ref="T72:T74" si="12">R72-E72</f>
        <v>0</v>
      </c>
      <c r="U72" s="31"/>
      <c r="V72" s="332"/>
    </row>
    <row r="73" spans="1:22" s="14" customFormat="1" ht="14" x14ac:dyDescent="0.3">
      <c r="A73" s="76"/>
      <c r="B73" s="14" t="s">
        <v>122</v>
      </c>
      <c r="C73" s="110" t="s">
        <v>123</v>
      </c>
      <c r="D73" s="46">
        <v>4190430</v>
      </c>
      <c r="E73" s="300">
        <f>IF($E$5="REVISED BUDGET",'Variance Analysis'!E73,'Variance Analysis'!D73)</f>
        <v>0</v>
      </c>
      <c r="F73" s="394">
        <f>IF($E$5="REVISED BUDGET",'Revised Budget'!F73,'Original Budget'!F73)</f>
        <v>0</v>
      </c>
      <c r="G73" s="394">
        <f>IF($E$5="REVISED BUDGET",'Revised Budget'!G73,'Original Budget'!G73)</f>
        <v>0</v>
      </c>
      <c r="H73" s="394">
        <f>IF($E$5="REVISED BUDGET",'Revised Budget'!H73,'Original Budget'!H73)</f>
        <v>0</v>
      </c>
      <c r="I73" s="394">
        <f>IF($E$5="REVISED BUDGET",'Revised Budget'!I73,'Original Budget'!I73)</f>
        <v>0</v>
      </c>
      <c r="J73" s="394">
        <f>IF($E$5="REVISED BUDGET",'Revised Budget'!J73,'Original Budget'!J73)</f>
        <v>0</v>
      </c>
      <c r="K73" s="394">
        <f>IF($E$5="REVISED BUDGET",'Revised Budget'!K73,'Original Budget'!K73)</f>
        <v>0</v>
      </c>
      <c r="L73" s="394">
        <f>IF($E$5="REVISED BUDGET",'Revised Budget'!L73,'Original Budget'!L73)</f>
        <v>0</v>
      </c>
      <c r="M73" s="394">
        <f>IF($E$5="REVISED BUDGET",'Revised Budget'!M73,'Original Budget'!M73)</f>
        <v>0</v>
      </c>
      <c r="N73" s="394">
        <f>IF($E$5="REVISED BUDGET",'Revised Budget'!N73,'Original Budget'!N73)</f>
        <v>0</v>
      </c>
      <c r="O73" s="394">
        <f>IF($E$5="REVISED BUDGET",'Revised Budget'!O73,'Original Budget'!O73)</f>
        <v>0</v>
      </c>
      <c r="P73" s="394">
        <f>IF($E$5="REVISED BUDGET",'Revised Budget'!P73,'Original Budget'!P73)</f>
        <v>0</v>
      </c>
      <c r="Q73" s="394">
        <f>IF($E$5="REVISED BUDGET",'Revised Budget'!Q73,'Original Budget'!Q73)</f>
        <v>0</v>
      </c>
      <c r="R73" s="77">
        <f t="shared" si="11"/>
        <v>0</v>
      </c>
      <c r="T73" s="307">
        <f t="shared" si="12"/>
        <v>0</v>
      </c>
      <c r="U73" s="31"/>
      <c r="V73" s="332"/>
    </row>
    <row r="74" spans="1:22" s="14" customFormat="1" ht="14.5" thickBot="1" x14ac:dyDescent="0.35">
      <c r="A74" s="76"/>
      <c r="B74" s="14" t="s">
        <v>124</v>
      </c>
      <c r="C74" s="107" t="s">
        <v>521</v>
      </c>
      <c r="D74" s="46">
        <v>6181510</v>
      </c>
      <c r="E74" s="61">
        <f>-E63</f>
        <v>0</v>
      </c>
      <c r="F74" s="394">
        <f>IF($E$5="REVISED BUDGET",'Revised Budget'!F74,'Original Budget'!F74)</f>
        <v>0</v>
      </c>
      <c r="G74" s="394">
        <f>IF($E$5="REVISED BUDGET",'Revised Budget'!G74,'Original Budget'!G74)</f>
        <v>0</v>
      </c>
      <c r="H74" s="394">
        <f>IF($E$5="REVISED BUDGET",'Revised Budget'!H74,'Original Budget'!H74)</f>
        <v>0</v>
      </c>
      <c r="I74" s="394">
        <f>IF($E$5="REVISED BUDGET",'Revised Budget'!I74,'Original Budget'!I74)</f>
        <v>0</v>
      </c>
      <c r="J74" s="394">
        <f>IF($E$5="REVISED BUDGET",'Revised Budget'!J74,'Original Budget'!J74)</f>
        <v>0</v>
      </c>
      <c r="K74" s="394">
        <f>IF($E$5="REVISED BUDGET",'Revised Budget'!K74,'Original Budget'!K74)</f>
        <v>0</v>
      </c>
      <c r="L74" s="394">
        <f>IF($E$5="REVISED BUDGET",'Revised Budget'!L74,'Original Budget'!L74)</f>
        <v>0</v>
      </c>
      <c r="M74" s="394">
        <f>IF($E$5="REVISED BUDGET",'Revised Budget'!M74,'Original Budget'!M74)</f>
        <v>0</v>
      </c>
      <c r="N74" s="394">
        <f>IF($E$5="REVISED BUDGET",'Revised Budget'!N74,'Original Budget'!N74)</f>
        <v>0</v>
      </c>
      <c r="O74" s="394">
        <f>IF($E$5="REVISED BUDGET",'Revised Budget'!O74,'Original Budget'!O74)</f>
        <v>0</v>
      </c>
      <c r="P74" s="394">
        <f>IF($E$5="REVISED BUDGET",'Revised Budget'!P74,'Original Budget'!P74)</f>
        <v>0</v>
      </c>
      <c r="Q74" s="394">
        <f>IF($E$5="REVISED BUDGET",'Revised Budget'!Q74,'Original Budget'!Q74)</f>
        <v>0</v>
      </c>
      <c r="R74" s="101">
        <f t="shared" si="11"/>
        <v>0</v>
      </c>
      <c r="T74" s="307">
        <f t="shared" si="12"/>
        <v>0</v>
      </c>
      <c r="U74" s="31"/>
      <c r="V74" s="334"/>
    </row>
    <row r="75" spans="1:22" s="14" customFormat="1" ht="3" customHeight="1" x14ac:dyDescent="0.3">
      <c r="A75" s="229"/>
      <c r="B75" s="230"/>
      <c r="C75" s="231"/>
      <c r="D75" s="232"/>
      <c r="E75" s="250"/>
      <c r="F75" s="247"/>
      <c r="G75" s="247"/>
      <c r="H75" s="247"/>
      <c r="I75" s="247"/>
      <c r="J75" s="247"/>
      <c r="K75" s="247"/>
      <c r="L75" s="247"/>
      <c r="M75" s="247"/>
      <c r="N75" s="247"/>
      <c r="O75" s="247"/>
      <c r="P75" s="247"/>
      <c r="Q75" s="247"/>
      <c r="R75" s="248"/>
      <c r="T75" s="315"/>
      <c r="U75" s="31"/>
      <c r="V75" s="340"/>
    </row>
    <row r="76" spans="1:22" s="14" customFormat="1" ht="16" thickBot="1" x14ac:dyDescent="0.4">
      <c r="A76" s="235"/>
      <c r="B76" s="236" t="s">
        <v>522</v>
      </c>
      <c r="C76" s="236"/>
      <c r="D76" s="237"/>
      <c r="E76" s="301">
        <f>ROUND(SUM(E72:E74),2)</f>
        <v>0</v>
      </c>
      <c r="F76" s="246">
        <f>SUM(F72:F74)</f>
        <v>0</v>
      </c>
      <c r="G76" s="246">
        <f t="shared" ref="G76:R76" si="13">SUM(G72:G74)</f>
        <v>0</v>
      </c>
      <c r="H76" s="246">
        <f t="shared" si="13"/>
        <v>0</v>
      </c>
      <c r="I76" s="246">
        <f t="shared" si="13"/>
        <v>0</v>
      </c>
      <c r="J76" s="246">
        <f t="shared" si="13"/>
        <v>0</v>
      </c>
      <c r="K76" s="246">
        <f t="shared" si="13"/>
        <v>0</v>
      </c>
      <c r="L76" s="246">
        <f t="shared" si="13"/>
        <v>0</v>
      </c>
      <c r="M76" s="246">
        <f t="shared" si="13"/>
        <v>0</v>
      </c>
      <c r="N76" s="246">
        <f t="shared" si="13"/>
        <v>0</v>
      </c>
      <c r="O76" s="246">
        <f t="shared" si="13"/>
        <v>0</v>
      </c>
      <c r="P76" s="246">
        <f t="shared" si="13"/>
        <v>0</v>
      </c>
      <c r="Q76" s="246">
        <f t="shared" si="13"/>
        <v>0</v>
      </c>
      <c r="R76" s="239">
        <f t="shared" si="13"/>
        <v>0</v>
      </c>
      <c r="T76" s="311">
        <f t="shared" ref="T76" si="14">SUM(T72:T74)</f>
        <v>0</v>
      </c>
      <c r="U76" s="31"/>
      <c r="V76" s="336"/>
    </row>
    <row r="77" spans="1:22" s="14" customFormat="1" ht="12" customHeight="1" thickBot="1" x14ac:dyDescent="0.4">
      <c r="B77" s="56"/>
      <c r="C77" s="7"/>
      <c r="D77" s="46"/>
      <c r="E77" s="61"/>
      <c r="F77" s="58"/>
      <c r="G77" s="58"/>
      <c r="H77" s="58"/>
      <c r="I77" s="58"/>
      <c r="J77" s="58"/>
      <c r="K77" s="58"/>
      <c r="L77" s="58"/>
      <c r="M77" s="58"/>
      <c r="N77" s="58"/>
      <c r="O77" s="58"/>
      <c r="P77" s="58"/>
      <c r="Q77" s="58"/>
      <c r="R77" s="58"/>
      <c r="T77" s="58"/>
      <c r="U77" s="31"/>
      <c r="V77" s="342"/>
    </row>
    <row r="78" spans="1:22" s="14" customFormat="1" ht="15.5" x14ac:dyDescent="0.35">
      <c r="A78" s="72"/>
      <c r="B78" s="109" t="s">
        <v>523</v>
      </c>
      <c r="C78" s="109"/>
      <c r="D78" s="103"/>
      <c r="E78" s="112"/>
      <c r="F78" s="104"/>
      <c r="G78" s="104"/>
      <c r="H78" s="104"/>
      <c r="I78" s="104"/>
      <c r="J78" s="104"/>
      <c r="K78" s="104"/>
      <c r="L78" s="104"/>
      <c r="M78" s="104"/>
      <c r="N78" s="104"/>
      <c r="O78" s="104"/>
      <c r="P78" s="104"/>
      <c r="Q78" s="104"/>
      <c r="R78" s="108"/>
      <c r="T78" s="316"/>
      <c r="U78" s="31"/>
      <c r="V78" s="343"/>
    </row>
    <row r="79" spans="1:22" s="14" customFormat="1" ht="14" x14ac:dyDescent="0.3">
      <c r="A79" s="76"/>
      <c r="B79" s="14" t="s">
        <v>144</v>
      </c>
      <c r="C79" s="7" t="s">
        <v>145</v>
      </c>
      <c r="D79" s="46">
        <v>6180210</v>
      </c>
      <c r="E79" s="298">
        <f>IF($E$5="REVISED BUDGET",'Variance Analysis'!E79,'Variance Analysis'!D79)</f>
        <v>0</v>
      </c>
      <c r="F79" s="394">
        <v>0</v>
      </c>
      <c r="G79" s="394">
        <f>IF($E$5="REVISED BUDGET",'Revised Budget'!G79,'Original Budget'!G79)</f>
        <v>0</v>
      </c>
      <c r="H79" s="394">
        <f>IF($E$5="REVISED BUDGET",'Revised Budget'!H79,'Original Budget'!H79)</f>
        <v>0</v>
      </c>
      <c r="I79" s="394">
        <f>IF($E$5="REVISED BUDGET",'Revised Budget'!I79,'Original Budget'!I79)</f>
        <v>0</v>
      </c>
      <c r="J79" s="394">
        <f>IF($E$5="REVISED BUDGET",'Revised Budget'!J79,'Original Budget'!J79)</f>
        <v>0</v>
      </c>
      <c r="K79" s="394">
        <f>IF($E$5="REVISED BUDGET",'Revised Budget'!K79,'Original Budget'!K79)</f>
        <v>0</v>
      </c>
      <c r="L79" s="394">
        <f>IF($E$5="REVISED BUDGET",'Revised Budget'!L79,'Original Budget'!L79)</f>
        <v>0</v>
      </c>
      <c r="M79" s="394">
        <f>IF($E$5="REVISED BUDGET",'Revised Budget'!M79,'Original Budget'!M79)</f>
        <v>0</v>
      </c>
      <c r="N79" s="394">
        <f>IF($E$5="REVISED BUDGET",'Revised Budget'!N79,'Original Budget'!N79)</f>
        <v>0</v>
      </c>
      <c r="O79" s="394">
        <f>IF($E$5="REVISED BUDGET",'Revised Budget'!O79,'Original Budget'!O79)</f>
        <v>0</v>
      </c>
      <c r="P79" s="394">
        <f>IF($E$5="REVISED BUDGET",'Revised Budget'!P79,'Original Budget'!P79)</f>
        <v>0</v>
      </c>
      <c r="Q79" s="394">
        <f>IF($E$5="REVISED BUDGET",'Revised Budget'!Q79,'Original Budget'!Q79)</f>
        <v>0</v>
      </c>
      <c r="R79" s="77">
        <f t="shared" ref="R79:R82" si="15">SUM(F79:Q79)</f>
        <v>0</v>
      </c>
      <c r="T79" s="307">
        <f t="shared" ref="T79:T82" si="16">R79-E79</f>
        <v>0</v>
      </c>
      <c r="U79" s="31"/>
      <c r="V79" s="332"/>
    </row>
    <row r="80" spans="1:22" s="14" customFormat="1" ht="14" x14ac:dyDescent="0.3">
      <c r="A80" s="76"/>
      <c r="B80" s="14" t="s">
        <v>125</v>
      </c>
      <c r="C80" s="7" t="s">
        <v>126</v>
      </c>
      <c r="D80" s="46">
        <v>6180200</v>
      </c>
      <c r="E80" s="299">
        <f>IF($E$5="REVISED BUDGET",'Variance Analysis'!E80,'Variance Analysis'!D80)</f>
        <v>0</v>
      </c>
      <c r="F80" s="394">
        <f>IF($E$5="REVISED BUDGET",'Revised Budget'!F80,'Original Budget'!F80)</f>
        <v>0</v>
      </c>
      <c r="G80" s="394">
        <f>IF($E$5="REVISED BUDGET",'Revised Budget'!G80,'Original Budget'!G80)</f>
        <v>0</v>
      </c>
      <c r="H80" s="394">
        <f>IF($E$5="REVISED BUDGET",'Revised Budget'!H80,'Original Budget'!H80)</f>
        <v>0</v>
      </c>
      <c r="I80" s="394">
        <f>IF($E$5="REVISED BUDGET",'Revised Budget'!I80,'Original Budget'!I80)</f>
        <v>0</v>
      </c>
      <c r="J80" s="394">
        <f>IF($E$5="REVISED BUDGET",'Revised Budget'!J80,'Original Budget'!J80)</f>
        <v>0</v>
      </c>
      <c r="K80" s="394">
        <f>IF($E$5="REVISED BUDGET",'Revised Budget'!K80,'Original Budget'!K80)</f>
        <v>0</v>
      </c>
      <c r="L80" s="394">
        <f>IF($E$5="REVISED BUDGET",'Revised Budget'!L80,'Original Budget'!L80)</f>
        <v>0</v>
      </c>
      <c r="M80" s="394">
        <f>IF($E$5="REVISED BUDGET",'Revised Budget'!M80,'Original Budget'!M80)</f>
        <v>0</v>
      </c>
      <c r="N80" s="394">
        <f>IF($E$5="REVISED BUDGET",'Revised Budget'!N80,'Original Budget'!N80)</f>
        <v>0</v>
      </c>
      <c r="O80" s="394">
        <f>IF($E$5="REVISED BUDGET",'Revised Budget'!O80,'Original Budget'!O80)</f>
        <v>0</v>
      </c>
      <c r="P80" s="394">
        <f>IF($E$5="REVISED BUDGET",'Revised Budget'!P80,'Original Budget'!P80)</f>
        <v>0</v>
      </c>
      <c r="Q80" s="394">
        <f>IF($E$5="REVISED BUDGET",'Revised Budget'!Q80,'Original Budget'!Q80)</f>
        <v>0</v>
      </c>
      <c r="R80" s="77">
        <f t="shared" si="15"/>
        <v>0</v>
      </c>
      <c r="T80" s="307">
        <f t="shared" si="16"/>
        <v>0</v>
      </c>
      <c r="U80" s="31"/>
      <c r="V80" s="332"/>
    </row>
    <row r="81" spans="1:22" s="14" customFormat="1" ht="14" x14ac:dyDescent="0.3">
      <c r="A81" s="76"/>
      <c r="B81" s="14" t="s">
        <v>128</v>
      </c>
      <c r="C81" s="7" t="s">
        <v>129</v>
      </c>
      <c r="D81" s="78">
        <v>6180230</v>
      </c>
      <c r="E81" s="299">
        <f>IF($E$5="REVISED BUDGET",'Variance Analysis'!E81,'Variance Analysis'!D81)</f>
        <v>0</v>
      </c>
      <c r="F81" s="394">
        <f>IF($E$5="REVISED BUDGET",'Revised Budget'!F81,'Original Budget'!F81)</f>
        <v>0</v>
      </c>
      <c r="G81" s="394">
        <f>IF($E$5="REVISED BUDGET",'Revised Budget'!G81,'Original Budget'!G81)</f>
        <v>0</v>
      </c>
      <c r="H81" s="394">
        <f>IF($E$5="REVISED BUDGET",'Revised Budget'!H81,'Original Budget'!H81)</f>
        <v>0</v>
      </c>
      <c r="I81" s="394">
        <f>IF($E$5="REVISED BUDGET",'Revised Budget'!I81,'Original Budget'!I81)</f>
        <v>0</v>
      </c>
      <c r="J81" s="394">
        <f>IF($E$5="REVISED BUDGET",'Revised Budget'!J81,'Original Budget'!J81)</f>
        <v>0</v>
      </c>
      <c r="K81" s="394">
        <f>IF($E$5="REVISED BUDGET",'Revised Budget'!K81,'Original Budget'!K81)</f>
        <v>0</v>
      </c>
      <c r="L81" s="394">
        <f>IF($E$5="REVISED BUDGET",'Revised Budget'!L81,'Original Budget'!L81)</f>
        <v>0</v>
      </c>
      <c r="M81" s="394">
        <f>IF($E$5="REVISED BUDGET",'Revised Budget'!M81,'Original Budget'!M81)</f>
        <v>0</v>
      </c>
      <c r="N81" s="394">
        <f>IF($E$5="REVISED BUDGET",'Revised Budget'!N81,'Original Budget'!N81)</f>
        <v>0</v>
      </c>
      <c r="O81" s="394">
        <f>IF($E$5="REVISED BUDGET",'Revised Budget'!O81,'Original Budget'!O81)</f>
        <v>0</v>
      </c>
      <c r="P81" s="394">
        <f>IF($E$5="REVISED BUDGET",'Revised Budget'!P81,'Original Budget'!P81)</f>
        <v>0</v>
      </c>
      <c r="Q81" s="394">
        <f>IF($E$5="REVISED BUDGET",'Revised Budget'!Q81,'Original Budget'!Q81)</f>
        <v>0</v>
      </c>
      <c r="R81" s="77">
        <f t="shared" si="15"/>
        <v>0</v>
      </c>
      <c r="T81" s="307">
        <f t="shared" si="16"/>
        <v>0</v>
      </c>
      <c r="U81" s="31"/>
      <c r="V81" s="332"/>
    </row>
    <row r="82" spans="1:22" s="14" customFormat="1" ht="14.5" thickBot="1" x14ac:dyDescent="0.35">
      <c r="A82" s="76"/>
      <c r="B82" s="14" t="s">
        <v>133</v>
      </c>
      <c r="C82" s="7" t="s">
        <v>134</v>
      </c>
      <c r="D82" s="46">
        <v>6180260</v>
      </c>
      <c r="E82" s="303">
        <f>IF($E$5="REVISED BUDGET",'Variance Analysis'!E82,'Variance Analysis'!D82)</f>
        <v>0</v>
      </c>
      <c r="F82" s="394">
        <f>IF($E$5="REVISED BUDGET",'Revised Budget'!F82,'Original Budget'!F82)</f>
        <v>0</v>
      </c>
      <c r="G82" s="394">
        <f>IF($E$5="REVISED BUDGET",'Revised Budget'!G82,'Original Budget'!G82)</f>
        <v>0</v>
      </c>
      <c r="H82" s="394">
        <f>IF($E$5="REVISED BUDGET",'Revised Budget'!H82,'Original Budget'!H82)</f>
        <v>0</v>
      </c>
      <c r="I82" s="394">
        <f>IF($E$5="REVISED BUDGET",'Revised Budget'!I82,'Original Budget'!I82)</f>
        <v>0</v>
      </c>
      <c r="J82" s="394">
        <f>IF($E$5="REVISED BUDGET",'Revised Budget'!J82,'Original Budget'!J82)</f>
        <v>0</v>
      </c>
      <c r="K82" s="394">
        <f>IF($E$5="REVISED BUDGET",'Revised Budget'!K82,'Original Budget'!K82)</f>
        <v>0</v>
      </c>
      <c r="L82" s="394">
        <f>IF($E$5="REVISED BUDGET",'Revised Budget'!L82,'Original Budget'!L82)</f>
        <v>0</v>
      </c>
      <c r="M82" s="394">
        <f>IF($E$5="REVISED BUDGET",'Revised Budget'!M82,'Original Budget'!M82)</f>
        <v>0</v>
      </c>
      <c r="N82" s="394">
        <f>IF($E$5="REVISED BUDGET",'Revised Budget'!N82,'Original Budget'!N82)</f>
        <v>0</v>
      </c>
      <c r="O82" s="394">
        <f>IF($E$5="REVISED BUDGET",'Revised Budget'!O82,'Original Budget'!O82)</f>
        <v>0</v>
      </c>
      <c r="P82" s="394">
        <f>IF($E$5="REVISED BUDGET",'Revised Budget'!P82,'Original Budget'!P82)</f>
        <v>0</v>
      </c>
      <c r="Q82" s="394">
        <f>IF($E$5="REVISED BUDGET",'Revised Budget'!Q82,'Original Budget'!Q82)</f>
        <v>0</v>
      </c>
      <c r="R82" s="101">
        <f t="shared" si="15"/>
        <v>0</v>
      </c>
      <c r="T82" s="307">
        <f t="shared" si="16"/>
        <v>0</v>
      </c>
      <c r="U82" s="31"/>
      <c r="V82" s="334"/>
    </row>
    <row r="83" spans="1:22" s="14" customFormat="1" ht="3" customHeight="1" x14ac:dyDescent="0.3">
      <c r="A83" s="229"/>
      <c r="B83" s="230"/>
      <c r="C83" s="231"/>
      <c r="D83" s="232"/>
      <c r="E83" s="250"/>
      <c r="F83" s="247"/>
      <c r="G83" s="247"/>
      <c r="H83" s="247"/>
      <c r="I83" s="247"/>
      <c r="J83" s="247"/>
      <c r="K83" s="247"/>
      <c r="L83" s="247"/>
      <c r="M83" s="247"/>
      <c r="N83" s="247"/>
      <c r="O83" s="247"/>
      <c r="P83" s="247"/>
      <c r="Q83" s="247"/>
      <c r="R83" s="248"/>
      <c r="T83" s="315"/>
      <c r="U83" s="31"/>
      <c r="V83" s="340"/>
    </row>
    <row r="84" spans="1:22" s="14" customFormat="1" ht="16" thickBot="1" x14ac:dyDescent="0.4">
      <c r="A84" s="235"/>
      <c r="B84" s="236" t="s">
        <v>524</v>
      </c>
      <c r="C84" s="236"/>
      <c r="D84" s="237"/>
      <c r="E84" s="301">
        <f>ROUND(SUM(E79:E82),2)</f>
        <v>0</v>
      </c>
      <c r="F84" s="246">
        <f>SUM(F79:F82)</f>
        <v>0</v>
      </c>
      <c r="G84" s="246">
        <f t="shared" ref="G84:R84" si="17">SUM(G79:G82)</f>
        <v>0</v>
      </c>
      <c r="H84" s="246">
        <f t="shared" si="17"/>
        <v>0</v>
      </c>
      <c r="I84" s="246">
        <f t="shared" si="17"/>
        <v>0</v>
      </c>
      <c r="J84" s="246">
        <f t="shared" si="17"/>
        <v>0</v>
      </c>
      <c r="K84" s="246">
        <f t="shared" si="17"/>
        <v>0</v>
      </c>
      <c r="L84" s="246">
        <f t="shared" si="17"/>
        <v>0</v>
      </c>
      <c r="M84" s="246">
        <f t="shared" si="17"/>
        <v>0</v>
      </c>
      <c r="N84" s="246">
        <f t="shared" si="17"/>
        <v>0</v>
      </c>
      <c r="O84" s="246">
        <f t="shared" si="17"/>
        <v>0</v>
      </c>
      <c r="P84" s="246">
        <f t="shared" si="17"/>
        <v>0</v>
      </c>
      <c r="Q84" s="246">
        <f t="shared" si="17"/>
        <v>0</v>
      </c>
      <c r="R84" s="239">
        <f t="shared" si="17"/>
        <v>0</v>
      </c>
      <c r="T84" s="311">
        <f>SUM(T79:T82)</f>
        <v>0</v>
      </c>
      <c r="U84" s="31"/>
      <c r="V84" s="336"/>
    </row>
    <row r="85" spans="1:22" s="14" customFormat="1" ht="12" customHeight="1" thickBot="1" x14ac:dyDescent="0.4">
      <c r="B85" s="56"/>
      <c r="C85" s="7"/>
      <c r="D85" s="46"/>
      <c r="E85" s="61"/>
      <c r="F85" s="35"/>
      <c r="G85" s="35"/>
      <c r="H85" s="35"/>
      <c r="I85" s="35"/>
      <c r="J85" s="35"/>
      <c r="K85" s="35"/>
      <c r="L85" s="35"/>
      <c r="M85" s="35"/>
      <c r="N85" s="35"/>
      <c r="O85" s="35"/>
      <c r="P85" s="35"/>
      <c r="Q85" s="35"/>
      <c r="R85" s="1"/>
      <c r="T85" s="1"/>
      <c r="U85" s="31"/>
      <c r="V85" s="344"/>
    </row>
    <row r="86" spans="1:22" s="14" customFormat="1" ht="16" thickBot="1" x14ac:dyDescent="0.4">
      <c r="A86" s="148"/>
      <c r="B86" s="149" t="s">
        <v>559</v>
      </c>
      <c r="C86" s="149"/>
      <c r="D86" s="150"/>
      <c r="E86" s="151"/>
      <c r="F86" s="152"/>
      <c r="G86" s="152"/>
      <c r="H86" s="152"/>
      <c r="I86" s="152"/>
      <c r="J86" s="152"/>
      <c r="K86" s="152"/>
      <c r="L86" s="152"/>
      <c r="M86" s="152"/>
      <c r="N86" s="152"/>
      <c r="O86" s="152"/>
      <c r="P86" s="152"/>
      <c r="Q86" s="152"/>
      <c r="R86" s="153"/>
      <c r="T86" s="317"/>
      <c r="U86" s="31"/>
      <c r="V86" s="345"/>
    </row>
    <row r="87" spans="1:22" s="14" customFormat="1" ht="14" x14ac:dyDescent="0.3">
      <c r="A87" s="72"/>
      <c r="B87" s="73" t="s">
        <v>208</v>
      </c>
      <c r="C87" s="102" t="s">
        <v>526</v>
      </c>
      <c r="D87" s="103"/>
      <c r="E87" s="112">
        <f>IFERROR(SUM('Original Budget'!E87),"")</f>
        <v>0</v>
      </c>
      <c r="F87" s="112"/>
      <c r="G87" s="112"/>
      <c r="H87" s="112"/>
      <c r="I87" s="112"/>
      <c r="J87" s="112"/>
      <c r="K87" s="112"/>
      <c r="L87" s="112"/>
      <c r="M87" s="112"/>
      <c r="N87" s="112"/>
      <c r="O87" s="112"/>
      <c r="P87" s="112"/>
      <c r="Q87" s="112"/>
      <c r="R87" s="240">
        <f>E87</f>
        <v>0</v>
      </c>
      <c r="T87" s="318"/>
      <c r="U87" s="31"/>
      <c r="V87" s="343"/>
    </row>
    <row r="88" spans="1:22" s="14" customFormat="1" ht="14" x14ac:dyDescent="0.3">
      <c r="A88" s="76"/>
      <c r="B88" s="14" t="s">
        <v>209</v>
      </c>
      <c r="C88" s="7" t="s">
        <v>527</v>
      </c>
      <c r="D88" s="46"/>
      <c r="E88" s="61">
        <f>IFERROR(SUM('Original Budget'!E88),"")</f>
        <v>0</v>
      </c>
      <c r="F88" s="61"/>
      <c r="G88" s="61"/>
      <c r="H88" s="61"/>
      <c r="I88" s="61"/>
      <c r="J88" s="61"/>
      <c r="K88" s="61"/>
      <c r="L88" s="61"/>
      <c r="M88" s="61"/>
      <c r="N88" s="61"/>
      <c r="O88" s="61"/>
      <c r="P88" s="61"/>
      <c r="Q88" s="61"/>
      <c r="R88" s="241">
        <f>E88</f>
        <v>0</v>
      </c>
      <c r="T88" s="319"/>
      <c r="U88" s="31"/>
      <c r="V88" s="333"/>
    </row>
    <row r="89" spans="1:22" s="14" customFormat="1" ht="14" x14ac:dyDescent="0.3">
      <c r="A89" s="141"/>
      <c r="B89" s="142" t="s">
        <v>212</v>
      </c>
      <c r="C89" s="143" t="s">
        <v>528</v>
      </c>
      <c r="D89" s="144"/>
      <c r="E89" s="145">
        <f>IFERROR(SUM('Original Budget'!E89),"")</f>
        <v>0</v>
      </c>
      <c r="F89" s="145"/>
      <c r="G89" s="145"/>
      <c r="H89" s="145"/>
      <c r="I89" s="145"/>
      <c r="J89" s="145"/>
      <c r="K89" s="145"/>
      <c r="L89" s="145"/>
      <c r="M89" s="145"/>
      <c r="N89" s="145"/>
      <c r="O89" s="145"/>
      <c r="P89" s="145"/>
      <c r="Q89" s="145"/>
      <c r="R89" s="242">
        <f>E89</f>
        <v>0</v>
      </c>
      <c r="T89" s="320"/>
      <c r="U89" s="31"/>
      <c r="V89" s="346"/>
    </row>
    <row r="90" spans="1:22" s="1" customFormat="1" ht="14.5" thickBot="1" x14ac:dyDescent="0.35">
      <c r="A90" s="121"/>
      <c r="B90" s="113" t="s">
        <v>529</v>
      </c>
      <c r="C90" s="122"/>
      <c r="D90" s="81"/>
      <c r="E90" s="123">
        <f>SUM(E87:E89)</f>
        <v>0</v>
      </c>
      <c r="F90" s="123"/>
      <c r="G90" s="123"/>
      <c r="H90" s="123"/>
      <c r="I90" s="123"/>
      <c r="J90" s="123"/>
      <c r="K90" s="123"/>
      <c r="L90" s="123"/>
      <c r="M90" s="123"/>
      <c r="N90" s="123"/>
      <c r="O90" s="123"/>
      <c r="P90" s="123"/>
      <c r="Q90" s="123"/>
      <c r="R90" s="243">
        <f>SUM(R87:R89)</f>
        <v>0</v>
      </c>
      <c r="T90" s="321"/>
      <c r="U90" s="31"/>
      <c r="V90" s="347"/>
    </row>
    <row r="91" spans="1:22" s="14" customFormat="1" ht="3" customHeight="1" thickBot="1" x14ac:dyDescent="0.35">
      <c r="A91" s="76"/>
      <c r="B91" s="1"/>
      <c r="C91" s="7"/>
      <c r="D91" s="46"/>
      <c r="E91" s="61"/>
      <c r="F91" s="61"/>
      <c r="G91" s="61"/>
      <c r="H91" s="61"/>
      <c r="I91" s="61"/>
      <c r="J91" s="61"/>
      <c r="K91" s="61"/>
      <c r="L91" s="61"/>
      <c r="M91" s="61"/>
      <c r="N91" s="61"/>
      <c r="O91" s="61"/>
      <c r="P91" s="61"/>
      <c r="Q91" s="61"/>
      <c r="R91" s="241"/>
      <c r="T91" s="322"/>
      <c r="U91" s="31"/>
      <c r="V91" s="348"/>
    </row>
    <row r="92" spans="1:22" s="14" customFormat="1" ht="14" x14ac:dyDescent="0.3">
      <c r="A92" s="72"/>
      <c r="B92" s="115" t="s">
        <v>210</v>
      </c>
      <c r="C92" s="102" t="s">
        <v>530</v>
      </c>
      <c r="D92" s="103"/>
      <c r="E92" s="112">
        <f>IFERROR(SUM('Original Budget'!E92),"")</f>
        <v>0</v>
      </c>
      <c r="F92" s="112"/>
      <c r="G92" s="112"/>
      <c r="H92" s="112"/>
      <c r="I92" s="112"/>
      <c r="J92" s="112"/>
      <c r="K92" s="112"/>
      <c r="L92" s="112"/>
      <c r="M92" s="112"/>
      <c r="N92" s="112"/>
      <c r="O92" s="112"/>
      <c r="P92" s="112"/>
      <c r="Q92" s="112"/>
      <c r="R92" s="240">
        <f>E92</f>
        <v>0</v>
      </c>
      <c r="T92" s="318"/>
      <c r="U92" s="31"/>
      <c r="V92" s="343"/>
    </row>
    <row r="93" spans="1:22" s="14" customFormat="1" ht="14" x14ac:dyDescent="0.3">
      <c r="A93" s="141"/>
      <c r="B93" s="147" t="s">
        <v>211</v>
      </c>
      <c r="C93" s="143" t="s">
        <v>531</v>
      </c>
      <c r="D93" s="144"/>
      <c r="E93" s="145">
        <f>IFERROR(SUM('Original Budget'!E93),"")</f>
        <v>0</v>
      </c>
      <c r="F93" s="145"/>
      <c r="G93" s="145"/>
      <c r="H93" s="145"/>
      <c r="I93" s="145"/>
      <c r="J93" s="145"/>
      <c r="K93" s="145"/>
      <c r="L93" s="145"/>
      <c r="M93" s="145"/>
      <c r="N93" s="145"/>
      <c r="O93" s="145"/>
      <c r="P93" s="145"/>
      <c r="Q93" s="145"/>
      <c r="R93" s="242">
        <f>E93</f>
        <v>0</v>
      </c>
      <c r="T93" s="320"/>
      <c r="U93" s="31"/>
      <c r="V93" s="346"/>
    </row>
    <row r="94" spans="1:22" s="1" customFormat="1" ht="14.5" thickBot="1" x14ac:dyDescent="0.35">
      <c r="A94" s="121"/>
      <c r="B94" s="113" t="s">
        <v>532</v>
      </c>
      <c r="C94" s="122"/>
      <c r="D94" s="81"/>
      <c r="E94" s="123">
        <f>SUM(E92:E93)</f>
        <v>0</v>
      </c>
      <c r="F94" s="123"/>
      <c r="G94" s="123"/>
      <c r="H94" s="123"/>
      <c r="I94" s="123"/>
      <c r="J94" s="123"/>
      <c r="K94" s="123"/>
      <c r="L94" s="123"/>
      <c r="M94" s="123"/>
      <c r="N94" s="123"/>
      <c r="O94" s="123"/>
      <c r="P94" s="123"/>
      <c r="Q94" s="123"/>
      <c r="R94" s="243">
        <f>SUM(R92:R93)</f>
        <v>0</v>
      </c>
      <c r="T94" s="321"/>
      <c r="U94" s="31"/>
      <c r="V94" s="347"/>
    </row>
    <row r="95" spans="1:22" s="14" customFormat="1" ht="3" customHeight="1" x14ac:dyDescent="0.3">
      <c r="A95" s="116"/>
      <c r="B95" s="140"/>
      <c r="C95" s="134"/>
      <c r="D95" s="118"/>
      <c r="E95" s="119"/>
      <c r="F95" s="119"/>
      <c r="G95" s="119"/>
      <c r="H95" s="119"/>
      <c r="I95" s="119"/>
      <c r="J95" s="119"/>
      <c r="K95" s="119"/>
      <c r="L95" s="119"/>
      <c r="M95" s="119"/>
      <c r="N95" s="119"/>
      <c r="O95" s="119"/>
      <c r="P95" s="119"/>
      <c r="Q95" s="119"/>
      <c r="R95" s="244"/>
      <c r="T95" s="323"/>
      <c r="U95" s="31"/>
      <c r="V95" s="349"/>
    </row>
    <row r="96" spans="1:22" s="1" customFormat="1" ht="14.5" thickBot="1" x14ac:dyDescent="0.35">
      <c r="A96" s="154"/>
      <c r="B96" s="155" t="s">
        <v>533</v>
      </c>
      <c r="C96" s="156"/>
      <c r="D96" s="157"/>
      <c r="E96" s="158">
        <f>E90+E94</f>
        <v>0</v>
      </c>
      <c r="F96" s="158"/>
      <c r="G96" s="158"/>
      <c r="H96" s="158"/>
      <c r="I96" s="158"/>
      <c r="J96" s="158"/>
      <c r="K96" s="158"/>
      <c r="L96" s="158"/>
      <c r="M96" s="158"/>
      <c r="N96" s="158"/>
      <c r="O96" s="158"/>
      <c r="P96" s="158"/>
      <c r="Q96" s="158"/>
      <c r="R96" s="245">
        <f>R90+R94</f>
        <v>0</v>
      </c>
      <c r="T96" s="324"/>
      <c r="U96" s="31"/>
      <c r="V96" s="350"/>
    </row>
    <row r="97" spans="1:22" s="14" customFormat="1" ht="14.5" thickBot="1" x14ac:dyDescent="0.35">
      <c r="B97" s="1"/>
      <c r="C97" s="7"/>
      <c r="D97" s="46"/>
      <c r="E97" s="61"/>
      <c r="F97" s="61"/>
      <c r="G97" s="61"/>
      <c r="H97" s="61"/>
      <c r="I97" s="61"/>
      <c r="J97" s="61"/>
      <c r="K97" s="61"/>
      <c r="L97" s="61"/>
      <c r="M97" s="61"/>
      <c r="N97" s="61"/>
      <c r="O97" s="61"/>
      <c r="P97" s="61"/>
      <c r="Q97" s="61"/>
      <c r="R97" s="44"/>
      <c r="T97" s="325"/>
      <c r="U97" s="31"/>
      <c r="V97" s="344"/>
    </row>
    <row r="98" spans="1:22" s="14" customFormat="1" ht="16" thickBot="1" x14ac:dyDescent="0.4">
      <c r="A98" s="229"/>
      <c r="B98" s="249" t="s">
        <v>534</v>
      </c>
      <c r="C98" s="249"/>
      <c r="D98" s="232"/>
      <c r="E98" s="250"/>
      <c r="F98" s="250"/>
      <c r="G98" s="250"/>
      <c r="H98" s="250"/>
      <c r="I98" s="250"/>
      <c r="J98" s="250"/>
      <c r="K98" s="250"/>
      <c r="L98" s="250"/>
      <c r="M98" s="250"/>
      <c r="N98" s="250"/>
      <c r="O98" s="250"/>
      <c r="P98" s="250"/>
      <c r="Q98" s="250"/>
      <c r="R98" s="251"/>
      <c r="T98" s="326"/>
      <c r="U98" s="31"/>
      <c r="V98" s="340"/>
    </row>
    <row r="99" spans="1:22" s="14" customFormat="1" ht="14" x14ac:dyDescent="0.3">
      <c r="A99" s="72"/>
      <c r="B99" s="73" t="s">
        <v>208</v>
      </c>
      <c r="C99" s="102" t="s">
        <v>526</v>
      </c>
      <c r="D99" s="103"/>
      <c r="E99" s="112"/>
      <c r="F99" s="112"/>
      <c r="G99" s="112"/>
      <c r="H99" s="112"/>
      <c r="I99" s="112"/>
      <c r="J99" s="112"/>
      <c r="K99" s="112"/>
      <c r="L99" s="112"/>
      <c r="M99" s="112"/>
      <c r="N99" s="112"/>
      <c r="O99" s="112"/>
      <c r="P99" s="112"/>
      <c r="Q99" s="112"/>
      <c r="R99" s="240"/>
      <c r="T99" s="318"/>
      <c r="U99" s="31"/>
      <c r="V99" s="343"/>
    </row>
    <row r="100" spans="1:22" s="14" customFormat="1" ht="14" x14ac:dyDescent="0.3">
      <c r="A100" s="76"/>
      <c r="B100" s="14" t="s">
        <v>209</v>
      </c>
      <c r="C100" s="7" t="str">
        <f>IF(E100&lt;0,"Uncommitted Revenue - THIS IS A DEFICIT BALANCE","Uncommitted Revenue")</f>
        <v>Uncommitted Revenue</v>
      </c>
      <c r="D100" s="46"/>
      <c r="E100" s="61">
        <f>-SUM(E90)-SUM(E31+E68)-E101</f>
        <v>0</v>
      </c>
      <c r="F100" s="61"/>
      <c r="G100" s="61"/>
      <c r="H100" s="61"/>
      <c r="I100" s="61"/>
      <c r="J100" s="61"/>
      <c r="K100" s="61"/>
      <c r="L100" s="61"/>
      <c r="M100" s="61"/>
      <c r="N100" s="61"/>
      <c r="O100" s="61"/>
      <c r="P100" s="61"/>
      <c r="Q100" s="61"/>
      <c r="R100" s="241">
        <f>-SUM(R90)-SUM(R31+R68)-R101</f>
        <v>0</v>
      </c>
      <c r="T100" s="319"/>
      <c r="U100" s="31"/>
      <c r="V100" s="333"/>
    </row>
    <row r="101" spans="1:22" s="14" customFormat="1" ht="14" x14ac:dyDescent="0.3">
      <c r="A101" s="141"/>
      <c r="B101" s="142" t="s">
        <v>212</v>
      </c>
      <c r="C101" s="143" t="s">
        <v>528</v>
      </c>
      <c r="D101" s="144"/>
      <c r="E101" s="145">
        <f>-SUM(E89+E28+E29+E65+E66)</f>
        <v>0</v>
      </c>
      <c r="F101" s="145"/>
      <c r="G101" s="145"/>
      <c r="H101" s="145"/>
      <c r="I101" s="145"/>
      <c r="J101" s="145"/>
      <c r="K101" s="145"/>
      <c r="L101" s="145"/>
      <c r="M101" s="145"/>
      <c r="N101" s="145"/>
      <c r="O101" s="145"/>
      <c r="P101" s="145"/>
      <c r="Q101" s="145"/>
      <c r="R101" s="242">
        <f>-SUM(R89+R28+R29+R65+R66)</f>
        <v>0</v>
      </c>
      <c r="T101" s="320"/>
      <c r="U101" s="31"/>
      <c r="V101" s="346"/>
    </row>
    <row r="102" spans="1:22" s="1" customFormat="1" ht="14.5" thickBot="1" x14ac:dyDescent="0.35">
      <c r="A102" s="121"/>
      <c r="B102" s="113" t="s">
        <v>529</v>
      </c>
      <c r="C102" s="122"/>
      <c r="D102" s="81"/>
      <c r="E102" s="123">
        <f>SUM(E100:E101)</f>
        <v>0</v>
      </c>
      <c r="F102" s="123"/>
      <c r="G102" s="123"/>
      <c r="H102" s="123"/>
      <c r="I102" s="123"/>
      <c r="J102" s="123"/>
      <c r="K102" s="123"/>
      <c r="L102" s="123"/>
      <c r="M102" s="123"/>
      <c r="N102" s="123"/>
      <c r="O102" s="123"/>
      <c r="P102" s="123"/>
      <c r="Q102" s="123"/>
      <c r="R102" s="243">
        <f>SUM(R100:R101)</f>
        <v>0</v>
      </c>
      <c r="T102" s="321"/>
      <c r="U102" s="31"/>
      <c r="V102" s="347"/>
    </row>
    <row r="103" spans="1:22" s="14" customFormat="1" ht="3" customHeight="1" thickBot="1" x14ac:dyDescent="0.35">
      <c r="A103" s="76"/>
      <c r="B103" s="1"/>
      <c r="C103" s="7"/>
      <c r="D103" s="46"/>
      <c r="E103" s="61"/>
      <c r="F103" s="61"/>
      <c r="G103" s="61"/>
      <c r="H103" s="61"/>
      <c r="I103" s="61"/>
      <c r="J103" s="61"/>
      <c r="K103" s="61"/>
      <c r="L103" s="61"/>
      <c r="M103" s="61"/>
      <c r="N103" s="61"/>
      <c r="O103" s="61"/>
      <c r="P103" s="61"/>
      <c r="Q103" s="61"/>
      <c r="R103" s="241"/>
      <c r="T103" s="322"/>
      <c r="U103" s="31"/>
      <c r="V103" s="348"/>
    </row>
    <row r="104" spans="1:22" s="14" customFormat="1" ht="14" x14ac:dyDescent="0.3">
      <c r="A104" s="72"/>
      <c r="B104" s="115" t="s">
        <v>210</v>
      </c>
      <c r="C104" s="102" t="str">
        <f>IF(E104&gt;-0.1,"Devolved Formula Capital","Devolved Formula Capital - THIS CANNOT BE A DEFICIT FIGURE")</f>
        <v>Devolved Formula Capital</v>
      </c>
      <c r="D104" s="103"/>
      <c r="E104" s="112">
        <f>IF(-SUM(E92+E72)&lt;E84,0,-SUM(E92+E72+E84))</f>
        <v>0</v>
      </c>
      <c r="F104" s="112"/>
      <c r="G104" s="112"/>
      <c r="H104" s="112"/>
      <c r="I104" s="112"/>
      <c r="J104" s="112"/>
      <c r="K104" s="112"/>
      <c r="L104" s="112"/>
      <c r="M104" s="112"/>
      <c r="N104" s="112"/>
      <c r="O104" s="112"/>
      <c r="P104" s="112"/>
      <c r="Q104" s="112"/>
      <c r="R104" s="240">
        <f>IF(-SUM(R92+R72)&lt;R84,0,-SUM(R92+R72+R84))</f>
        <v>0</v>
      </c>
      <c r="T104" s="318"/>
      <c r="U104" s="31"/>
      <c r="V104" s="343"/>
    </row>
    <row r="105" spans="1:22" s="14" customFormat="1" ht="14" x14ac:dyDescent="0.3">
      <c r="A105" s="141"/>
      <c r="B105" s="147" t="s">
        <v>211</v>
      </c>
      <c r="C105" s="143" t="str">
        <f>IF(E105&lt;0,"Other Capital - THIS CANNOT BE A DEFICIT - PLEASE CORRECT","Other Capital")</f>
        <v>Other Capital</v>
      </c>
      <c r="D105" s="144"/>
      <c r="E105" s="145">
        <f>-SUM(E94+E76+E84+E104)</f>
        <v>0</v>
      </c>
      <c r="F105" s="145"/>
      <c r="G105" s="145"/>
      <c r="H105" s="145"/>
      <c r="I105" s="145"/>
      <c r="J105" s="145"/>
      <c r="K105" s="145"/>
      <c r="L105" s="145"/>
      <c r="M105" s="145"/>
      <c r="N105" s="145"/>
      <c r="O105" s="145"/>
      <c r="P105" s="145"/>
      <c r="Q105" s="145"/>
      <c r="R105" s="242">
        <f>-SUM(R94+R76+R84+R104)</f>
        <v>0</v>
      </c>
      <c r="T105" s="320"/>
      <c r="U105" s="31"/>
      <c r="V105" s="346"/>
    </row>
    <row r="106" spans="1:22" s="1" customFormat="1" ht="14.5" thickBot="1" x14ac:dyDescent="0.35">
      <c r="A106" s="121"/>
      <c r="B106" s="113" t="s">
        <v>532</v>
      </c>
      <c r="C106" s="122"/>
      <c r="D106" s="81"/>
      <c r="E106" s="123">
        <f>SUM(E104:E105)</f>
        <v>0</v>
      </c>
      <c r="F106" s="123"/>
      <c r="G106" s="123"/>
      <c r="H106" s="123"/>
      <c r="I106" s="123"/>
      <c r="J106" s="123"/>
      <c r="K106" s="123"/>
      <c r="L106" s="123"/>
      <c r="M106" s="123"/>
      <c r="N106" s="123"/>
      <c r="O106" s="123"/>
      <c r="P106" s="123"/>
      <c r="Q106" s="123"/>
      <c r="R106" s="243">
        <f>SUM(R104:R105)</f>
        <v>0</v>
      </c>
      <c r="T106" s="321"/>
      <c r="U106" s="31"/>
      <c r="V106" s="347"/>
    </row>
    <row r="107" spans="1:22" s="14" customFormat="1" ht="3" customHeight="1" x14ac:dyDescent="0.3">
      <c r="A107" s="229"/>
      <c r="B107" s="252"/>
      <c r="C107" s="231"/>
      <c r="D107" s="232"/>
      <c r="E107" s="250"/>
      <c r="F107" s="250"/>
      <c r="G107" s="250"/>
      <c r="H107" s="250"/>
      <c r="I107" s="250"/>
      <c r="J107" s="250"/>
      <c r="K107" s="250"/>
      <c r="L107" s="250"/>
      <c r="M107" s="250"/>
      <c r="N107" s="250"/>
      <c r="O107" s="250"/>
      <c r="P107" s="250"/>
      <c r="Q107" s="250"/>
      <c r="R107" s="251"/>
      <c r="T107" s="326"/>
      <c r="U107" s="31"/>
      <c r="V107" s="340"/>
    </row>
    <row r="108" spans="1:22" s="124" customFormat="1" ht="25.9" customHeight="1" thickBot="1" x14ac:dyDescent="0.3">
      <c r="A108" s="253"/>
      <c r="B108" s="254" t="str">
        <f>IF(E108&lt;0,"DEFICIT BALANCE CARRIED FORWARD","SURPLUS BALANCE CARRIED FORWARD")</f>
        <v>SURPLUS BALANCE CARRIED FORWARD</v>
      </c>
      <c r="C108" s="255"/>
      <c r="D108" s="256"/>
      <c r="E108" s="257">
        <f>E102+E106</f>
        <v>0</v>
      </c>
      <c r="F108" s="257"/>
      <c r="G108" s="257"/>
      <c r="H108" s="257"/>
      <c r="I108" s="257"/>
      <c r="J108" s="257"/>
      <c r="K108" s="257"/>
      <c r="L108" s="257"/>
      <c r="M108" s="257"/>
      <c r="N108" s="257"/>
      <c r="O108" s="257"/>
      <c r="P108" s="257"/>
      <c r="Q108" s="257"/>
      <c r="R108" s="258">
        <f>R102+R106</f>
        <v>0</v>
      </c>
      <c r="T108" s="327"/>
      <c r="U108" s="31"/>
      <c r="V108" s="351"/>
    </row>
    <row r="109" spans="1:22" s="14" customFormat="1" ht="14" x14ac:dyDescent="0.3">
      <c r="B109" s="1"/>
      <c r="C109" s="7"/>
      <c r="D109" s="46"/>
      <c r="E109" s="61"/>
      <c r="F109" s="35"/>
      <c r="G109" s="35"/>
      <c r="H109" s="35"/>
      <c r="I109" s="35"/>
      <c r="J109" s="35"/>
      <c r="K109" s="35"/>
      <c r="L109" s="35"/>
      <c r="M109" s="35"/>
      <c r="N109" s="35"/>
      <c r="O109" s="35"/>
      <c r="P109" s="35"/>
      <c r="Q109" s="35"/>
      <c r="R109" s="1"/>
      <c r="T109" s="1"/>
      <c r="U109" s="31"/>
      <c r="V109" s="344"/>
    </row>
    <row r="110" spans="1:22" s="14" customFormat="1" ht="12" customHeight="1" x14ac:dyDescent="0.4">
      <c r="B110" s="63"/>
      <c r="C110" s="7"/>
      <c r="D110" s="7"/>
      <c r="E110" s="34"/>
      <c r="F110" s="35"/>
      <c r="G110" s="35"/>
      <c r="H110" s="35"/>
      <c r="I110" s="35"/>
      <c r="J110" s="35"/>
      <c r="K110" s="35"/>
      <c r="L110" s="35"/>
      <c r="M110" s="35"/>
      <c r="N110" s="35"/>
      <c r="O110" s="35"/>
      <c r="P110" s="35"/>
      <c r="Q110" s="35"/>
      <c r="R110" s="1"/>
      <c r="T110" s="1"/>
      <c r="U110" s="31"/>
      <c r="V110" s="344"/>
    </row>
    <row r="111" spans="1:22" s="14" customFormat="1" ht="12" customHeight="1" x14ac:dyDescent="0.3">
      <c r="R111" s="1"/>
      <c r="T111" s="1"/>
      <c r="U111" s="31"/>
      <c r="V111" s="344"/>
    </row>
    <row r="112" spans="1:22" s="14" customFormat="1" ht="12" customHeight="1" x14ac:dyDescent="0.3">
      <c r="R112" s="1"/>
      <c r="T112" s="1"/>
      <c r="U112" s="31"/>
      <c r="V112" s="344"/>
    </row>
    <row r="113" spans="18:22" s="14" customFormat="1" ht="12" customHeight="1" x14ac:dyDescent="0.3">
      <c r="R113" s="1"/>
      <c r="T113" s="1"/>
      <c r="U113" s="31"/>
      <c r="V113" s="344"/>
    </row>
    <row r="114" spans="18:22" s="14" customFormat="1" ht="12" customHeight="1" x14ac:dyDescent="0.3">
      <c r="R114" s="1"/>
      <c r="T114" s="1"/>
      <c r="U114" s="31"/>
      <c r="V114" s="344"/>
    </row>
    <row r="115" spans="18:22" s="14" customFormat="1" ht="12" customHeight="1" x14ac:dyDescent="0.3">
      <c r="R115" s="1"/>
      <c r="T115" s="1"/>
      <c r="U115" s="31"/>
      <c r="V115" s="344"/>
    </row>
    <row r="116" spans="18:22" s="14" customFormat="1" ht="12" customHeight="1" x14ac:dyDescent="0.3">
      <c r="R116" s="1"/>
      <c r="T116" s="1"/>
      <c r="U116" s="31"/>
      <c r="V116" s="344"/>
    </row>
    <row r="117" spans="18:22" s="14" customFormat="1" ht="12" customHeight="1" x14ac:dyDescent="0.3">
      <c r="R117" s="1"/>
      <c r="T117" s="1"/>
      <c r="U117" s="31"/>
      <c r="V117" s="344"/>
    </row>
    <row r="118" spans="18:22" s="14" customFormat="1" ht="12" customHeight="1" x14ac:dyDescent="0.3">
      <c r="R118" s="1"/>
      <c r="T118" s="1"/>
      <c r="U118" s="31"/>
      <c r="V118" s="344"/>
    </row>
    <row r="119" spans="18:22" s="14" customFormat="1" ht="12" customHeight="1" x14ac:dyDescent="0.3">
      <c r="R119" s="1"/>
      <c r="T119" s="1"/>
      <c r="U119" s="31"/>
      <c r="V119" s="344"/>
    </row>
    <row r="120" spans="18:22" s="14" customFormat="1" ht="12" customHeight="1" x14ac:dyDescent="0.3">
      <c r="R120" s="1"/>
      <c r="T120" s="1"/>
      <c r="U120" s="31"/>
      <c r="V120" s="344"/>
    </row>
    <row r="121" spans="18:22" s="14" customFormat="1" ht="12" customHeight="1" x14ac:dyDescent="0.3">
      <c r="R121" s="1"/>
      <c r="T121" s="1"/>
      <c r="U121" s="31"/>
      <c r="V121" s="344"/>
    </row>
    <row r="122" spans="18:22" s="14" customFormat="1" ht="12" customHeight="1" x14ac:dyDescent="0.3">
      <c r="R122" s="1"/>
      <c r="T122" s="1"/>
      <c r="U122" s="31"/>
      <c r="V122" s="344"/>
    </row>
    <row r="123" spans="18:22" s="14" customFormat="1" ht="12" customHeight="1" x14ac:dyDescent="0.3">
      <c r="R123" s="1"/>
      <c r="T123" s="1"/>
      <c r="U123" s="31"/>
      <c r="V123" s="344"/>
    </row>
    <row r="124" spans="18:22" s="14" customFormat="1" ht="12" customHeight="1" x14ac:dyDescent="0.3">
      <c r="R124" s="1"/>
      <c r="T124" s="1"/>
      <c r="U124" s="31"/>
      <c r="V124" s="344"/>
    </row>
    <row r="125" spans="18:22" s="14" customFormat="1" ht="12" customHeight="1" x14ac:dyDescent="0.3">
      <c r="R125" s="1"/>
      <c r="T125" s="1"/>
      <c r="U125" s="31"/>
      <c r="V125" s="344"/>
    </row>
    <row r="126" spans="18:22" s="14" customFormat="1" ht="12" customHeight="1" x14ac:dyDescent="0.3">
      <c r="R126" s="1"/>
      <c r="T126" s="1"/>
      <c r="U126" s="31"/>
      <c r="V126" s="344"/>
    </row>
    <row r="127" spans="18:22" ht="12" customHeight="1" x14ac:dyDescent="0.3"/>
    <row r="128" spans="18:22"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2" customHeight="1" x14ac:dyDescent="0.3"/>
    <row r="239" ht="12" customHeight="1" x14ac:dyDescent="0.3"/>
    <row r="240" ht="12" customHeight="1" x14ac:dyDescent="0.3"/>
    <row r="241" ht="12" customHeight="1" x14ac:dyDescent="0.3"/>
    <row r="242" ht="12" customHeight="1" x14ac:dyDescent="0.3"/>
    <row r="243" ht="12" customHeight="1" x14ac:dyDescent="0.3"/>
    <row r="244" ht="12" customHeight="1" x14ac:dyDescent="0.3"/>
    <row r="245" ht="12" customHeight="1" x14ac:dyDescent="0.3"/>
    <row r="246" ht="12" customHeight="1" x14ac:dyDescent="0.3"/>
    <row r="247" ht="12" customHeight="1" x14ac:dyDescent="0.3"/>
    <row r="248" ht="12" customHeight="1" x14ac:dyDescent="0.3"/>
    <row r="249" ht="12" customHeight="1" x14ac:dyDescent="0.3"/>
    <row r="250" ht="12" customHeight="1" x14ac:dyDescent="0.3"/>
    <row r="251" ht="12" customHeight="1" x14ac:dyDescent="0.3"/>
    <row r="252" ht="12" customHeight="1" x14ac:dyDescent="0.3"/>
    <row r="253" ht="12" customHeight="1" x14ac:dyDescent="0.3"/>
    <row r="254" ht="12" customHeight="1" x14ac:dyDescent="0.3"/>
    <row r="255" ht="12" customHeight="1" x14ac:dyDescent="0.3"/>
    <row r="256" ht="12" customHeight="1" x14ac:dyDescent="0.3"/>
    <row r="257" ht="12" customHeight="1" x14ac:dyDescent="0.3"/>
    <row r="258" ht="12" customHeight="1" x14ac:dyDescent="0.3"/>
    <row r="259" ht="12" customHeight="1" x14ac:dyDescent="0.3"/>
    <row r="260" ht="12" customHeight="1" x14ac:dyDescent="0.3"/>
    <row r="261" ht="12" customHeight="1" x14ac:dyDescent="0.3"/>
    <row r="262" ht="12" customHeight="1" x14ac:dyDescent="0.3"/>
    <row r="263" ht="12" customHeight="1" x14ac:dyDescent="0.3"/>
    <row r="264" ht="12" customHeight="1" x14ac:dyDescent="0.3"/>
    <row r="265" ht="12" customHeight="1" x14ac:dyDescent="0.3"/>
    <row r="266" ht="12" customHeight="1" x14ac:dyDescent="0.3"/>
    <row r="267" ht="12" customHeight="1" x14ac:dyDescent="0.3"/>
    <row r="268" ht="12" customHeight="1" x14ac:dyDescent="0.3"/>
    <row r="269" ht="12" customHeight="1" x14ac:dyDescent="0.3"/>
    <row r="270" ht="12" customHeight="1" x14ac:dyDescent="0.3"/>
    <row r="271" ht="12" customHeight="1" x14ac:dyDescent="0.3"/>
    <row r="272" ht="12" customHeight="1" x14ac:dyDescent="0.3"/>
    <row r="273" ht="12" customHeight="1" x14ac:dyDescent="0.3"/>
    <row r="274" ht="12" customHeight="1" x14ac:dyDescent="0.3"/>
    <row r="275" ht="12" customHeight="1" x14ac:dyDescent="0.3"/>
    <row r="276" ht="12" customHeight="1" x14ac:dyDescent="0.3"/>
    <row r="277" ht="12" customHeight="1" x14ac:dyDescent="0.3"/>
    <row r="278" ht="12" customHeight="1" x14ac:dyDescent="0.3"/>
    <row r="279" ht="12" customHeight="1" x14ac:dyDescent="0.3"/>
    <row r="280" ht="12" customHeight="1" x14ac:dyDescent="0.3"/>
    <row r="281" ht="12" customHeight="1" x14ac:dyDescent="0.3"/>
    <row r="282" ht="12" customHeight="1" x14ac:dyDescent="0.3"/>
    <row r="283" ht="12" customHeight="1" x14ac:dyDescent="0.3"/>
    <row r="284" ht="12" customHeight="1" x14ac:dyDescent="0.3"/>
    <row r="285" ht="12" customHeight="1" x14ac:dyDescent="0.3"/>
    <row r="286" ht="12" customHeight="1" x14ac:dyDescent="0.3"/>
    <row r="287" ht="12" customHeight="1" x14ac:dyDescent="0.3"/>
    <row r="288" ht="12" customHeight="1" x14ac:dyDescent="0.3"/>
    <row r="289" ht="12" customHeight="1" x14ac:dyDescent="0.3"/>
    <row r="290" ht="12" customHeight="1" x14ac:dyDescent="0.3"/>
    <row r="291" ht="12" customHeight="1" x14ac:dyDescent="0.3"/>
    <row r="292" ht="12" customHeight="1" x14ac:dyDescent="0.3"/>
    <row r="293" ht="12" customHeight="1" x14ac:dyDescent="0.3"/>
    <row r="294" ht="12" customHeight="1" x14ac:dyDescent="0.3"/>
    <row r="295" ht="12" customHeight="1" x14ac:dyDescent="0.3"/>
    <row r="296" ht="12" customHeight="1" x14ac:dyDescent="0.3"/>
    <row r="297" ht="12" customHeight="1" x14ac:dyDescent="0.3"/>
    <row r="298" ht="12" customHeight="1" x14ac:dyDescent="0.3"/>
    <row r="299" ht="12" customHeight="1" x14ac:dyDescent="0.3"/>
    <row r="300" ht="12" customHeight="1" x14ac:dyDescent="0.3"/>
    <row r="301" ht="12" customHeight="1" x14ac:dyDescent="0.3"/>
    <row r="302" ht="12" customHeight="1" x14ac:dyDescent="0.3"/>
    <row r="303" ht="12" customHeight="1" x14ac:dyDescent="0.3"/>
    <row r="304" ht="12" customHeight="1" x14ac:dyDescent="0.3"/>
    <row r="305" ht="12" customHeight="1" x14ac:dyDescent="0.3"/>
    <row r="306" ht="12" customHeight="1" x14ac:dyDescent="0.3"/>
    <row r="307" ht="12" customHeight="1" x14ac:dyDescent="0.3"/>
    <row r="308" ht="12" customHeight="1" x14ac:dyDescent="0.3"/>
    <row r="309" ht="12" customHeight="1" x14ac:dyDescent="0.3"/>
    <row r="310" ht="12" customHeight="1" x14ac:dyDescent="0.3"/>
    <row r="311" ht="12" customHeight="1" x14ac:dyDescent="0.3"/>
    <row r="312" ht="12" customHeight="1" x14ac:dyDescent="0.3"/>
    <row r="313" ht="12" customHeight="1" x14ac:dyDescent="0.3"/>
    <row r="314" ht="12" customHeight="1" x14ac:dyDescent="0.3"/>
    <row r="315" ht="12" customHeight="1" x14ac:dyDescent="0.3"/>
    <row r="316" ht="12" customHeight="1" x14ac:dyDescent="0.3"/>
    <row r="317" ht="12" customHeight="1" x14ac:dyDescent="0.3"/>
    <row r="318" ht="12" customHeight="1" x14ac:dyDescent="0.3"/>
    <row r="319" ht="12" customHeight="1" x14ac:dyDescent="0.3"/>
    <row r="320" ht="12" customHeight="1" x14ac:dyDescent="0.3"/>
    <row r="321" ht="12" customHeight="1" x14ac:dyDescent="0.3"/>
    <row r="322" ht="12" customHeight="1" x14ac:dyDescent="0.3"/>
    <row r="323" ht="12" customHeight="1" x14ac:dyDescent="0.3"/>
    <row r="324" ht="12" customHeight="1" x14ac:dyDescent="0.3"/>
    <row r="325" ht="12" customHeight="1" x14ac:dyDescent="0.3"/>
    <row r="326" ht="12" customHeight="1" x14ac:dyDescent="0.3"/>
    <row r="327" ht="12" customHeight="1" x14ac:dyDescent="0.3"/>
    <row r="328" ht="12" customHeight="1" x14ac:dyDescent="0.3"/>
    <row r="329" ht="12" customHeight="1" x14ac:dyDescent="0.3"/>
    <row r="330" ht="12" customHeight="1" x14ac:dyDescent="0.3"/>
    <row r="331" ht="12" customHeight="1" x14ac:dyDescent="0.3"/>
    <row r="332" ht="12" customHeight="1" x14ac:dyDescent="0.3"/>
    <row r="333" ht="12" customHeight="1" x14ac:dyDescent="0.3"/>
    <row r="334" ht="12" customHeight="1" x14ac:dyDescent="0.3"/>
    <row r="335" ht="12" customHeight="1" x14ac:dyDescent="0.3"/>
    <row r="336" ht="12" customHeight="1" x14ac:dyDescent="0.3"/>
    <row r="337" ht="12" customHeight="1" x14ac:dyDescent="0.3"/>
    <row r="338" ht="12" customHeight="1" x14ac:dyDescent="0.3"/>
    <row r="339" ht="12" customHeight="1" x14ac:dyDescent="0.3"/>
    <row r="340" ht="12" customHeight="1" x14ac:dyDescent="0.3"/>
    <row r="341" ht="12" customHeight="1" x14ac:dyDescent="0.3"/>
    <row r="342" ht="12" customHeight="1" x14ac:dyDescent="0.3"/>
    <row r="343" ht="12" customHeight="1" x14ac:dyDescent="0.3"/>
    <row r="344" ht="12" customHeight="1" x14ac:dyDescent="0.3"/>
    <row r="345" ht="12" customHeight="1" x14ac:dyDescent="0.3"/>
    <row r="346" ht="12" customHeight="1" x14ac:dyDescent="0.3"/>
    <row r="347" ht="12" customHeight="1" x14ac:dyDescent="0.3"/>
    <row r="348" ht="12" customHeight="1" x14ac:dyDescent="0.3"/>
    <row r="349" ht="12" customHeight="1" x14ac:dyDescent="0.3"/>
    <row r="350" ht="12" customHeight="1" x14ac:dyDescent="0.3"/>
    <row r="351" ht="12" customHeight="1" x14ac:dyDescent="0.3"/>
    <row r="352" ht="12" customHeight="1" x14ac:dyDescent="0.3"/>
    <row r="353" ht="12" customHeight="1" x14ac:dyDescent="0.3"/>
    <row r="354" ht="12" customHeight="1" x14ac:dyDescent="0.3"/>
    <row r="355" ht="12" customHeight="1" x14ac:dyDescent="0.3"/>
    <row r="356" ht="12" customHeight="1" x14ac:dyDescent="0.3"/>
    <row r="357" ht="12" customHeight="1" x14ac:dyDescent="0.3"/>
    <row r="358" ht="12" customHeight="1" x14ac:dyDescent="0.3"/>
    <row r="359" ht="12" customHeight="1" x14ac:dyDescent="0.3"/>
    <row r="360" ht="12" customHeight="1" x14ac:dyDescent="0.3"/>
    <row r="361" ht="12" customHeight="1" x14ac:dyDescent="0.3"/>
    <row r="362" ht="12" customHeight="1" x14ac:dyDescent="0.3"/>
    <row r="363" ht="12" customHeight="1" x14ac:dyDescent="0.3"/>
    <row r="364" ht="12" customHeight="1" x14ac:dyDescent="0.3"/>
    <row r="365" ht="12" customHeight="1" x14ac:dyDescent="0.3"/>
    <row r="366" ht="12" customHeight="1" x14ac:dyDescent="0.3"/>
    <row r="367" ht="12" customHeight="1" x14ac:dyDescent="0.3"/>
    <row r="368" ht="12" customHeight="1" x14ac:dyDescent="0.3"/>
    <row r="369" ht="12" customHeight="1" x14ac:dyDescent="0.3"/>
    <row r="370" ht="12" customHeight="1" x14ac:dyDescent="0.3"/>
    <row r="371" ht="12" customHeight="1" x14ac:dyDescent="0.3"/>
    <row r="372" ht="12" customHeight="1" x14ac:dyDescent="0.3"/>
    <row r="373" ht="12" customHeight="1" x14ac:dyDescent="0.3"/>
    <row r="374" ht="12" customHeight="1" x14ac:dyDescent="0.3"/>
    <row r="375" ht="12" customHeight="1" x14ac:dyDescent="0.3"/>
    <row r="376" ht="12" customHeight="1" x14ac:dyDescent="0.3"/>
    <row r="377" ht="12" customHeight="1" x14ac:dyDescent="0.3"/>
    <row r="378" ht="12" customHeight="1" x14ac:dyDescent="0.3"/>
    <row r="379" ht="12" customHeight="1" x14ac:dyDescent="0.3"/>
    <row r="380" ht="12" customHeight="1" x14ac:dyDescent="0.3"/>
    <row r="381" ht="12" customHeight="1" x14ac:dyDescent="0.3"/>
    <row r="382" ht="12" customHeight="1" x14ac:dyDescent="0.3"/>
    <row r="383" ht="12" customHeight="1" x14ac:dyDescent="0.3"/>
    <row r="384" ht="12" customHeight="1" x14ac:dyDescent="0.3"/>
    <row r="385" ht="12" customHeight="1" x14ac:dyDescent="0.3"/>
    <row r="386" ht="12" customHeight="1" x14ac:dyDescent="0.3"/>
    <row r="387" ht="12" customHeight="1" x14ac:dyDescent="0.3"/>
    <row r="388" ht="12" customHeight="1" x14ac:dyDescent="0.3"/>
    <row r="389" ht="12" customHeight="1" x14ac:dyDescent="0.3"/>
    <row r="390" ht="12" customHeight="1" x14ac:dyDescent="0.3"/>
    <row r="391" ht="12" customHeight="1" x14ac:dyDescent="0.3"/>
    <row r="392" ht="12" customHeight="1" x14ac:dyDescent="0.3"/>
    <row r="393" ht="12" customHeight="1" x14ac:dyDescent="0.3"/>
    <row r="394" ht="12" customHeight="1" x14ac:dyDescent="0.3"/>
    <row r="395" ht="12" customHeight="1" x14ac:dyDescent="0.3"/>
    <row r="396" ht="12" customHeight="1" x14ac:dyDescent="0.3"/>
    <row r="397" ht="12" customHeight="1" x14ac:dyDescent="0.3"/>
    <row r="398" ht="12" customHeight="1" x14ac:dyDescent="0.3"/>
    <row r="399" ht="12" customHeight="1" x14ac:dyDescent="0.3"/>
    <row r="400" ht="12" customHeight="1" x14ac:dyDescent="0.3"/>
    <row r="401" ht="12" customHeight="1" x14ac:dyDescent="0.3"/>
    <row r="402" ht="12" customHeight="1" x14ac:dyDescent="0.3"/>
    <row r="403" ht="12" customHeight="1" x14ac:dyDescent="0.3"/>
    <row r="404" ht="12" customHeight="1" x14ac:dyDescent="0.3"/>
    <row r="405" ht="12" customHeight="1" x14ac:dyDescent="0.3"/>
    <row r="406" ht="12" customHeight="1" x14ac:dyDescent="0.3"/>
    <row r="407" ht="12" customHeight="1" x14ac:dyDescent="0.3"/>
    <row r="408" ht="12" customHeight="1" x14ac:dyDescent="0.3"/>
    <row r="409" ht="12" customHeight="1" x14ac:dyDescent="0.3"/>
    <row r="410" ht="12" customHeight="1" x14ac:dyDescent="0.3"/>
    <row r="411" ht="12" customHeight="1" x14ac:dyDescent="0.3"/>
    <row r="412" ht="12" customHeight="1" x14ac:dyDescent="0.3"/>
    <row r="413" ht="12" customHeight="1" x14ac:dyDescent="0.3"/>
    <row r="414" ht="12" customHeight="1" x14ac:dyDescent="0.3"/>
    <row r="415" ht="12" customHeight="1" x14ac:dyDescent="0.3"/>
    <row r="416" ht="12" customHeight="1" x14ac:dyDescent="0.3"/>
    <row r="417" ht="12" customHeight="1" x14ac:dyDescent="0.3"/>
    <row r="418" ht="12" customHeight="1" x14ac:dyDescent="0.3"/>
    <row r="419" ht="12" customHeight="1" x14ac:dyDescent="0.3"/>
    <row r="420" ht="12" customHeight="1" x14ac:dyDescent="0.3"/>
    <row r="421" ht="12" customHeight="1" x14ac:dyDescent="0.3"/>
    <row r="422" ht="12" customHeight="1" x14ac:dyDescent="0.3"/>
    <row r="423" ht="12" customHeight="1" x14ac:dyDescent="0.3"/>
    <row r="424" ht="12" customHeight="1" x14ac:dyDescent="0.3"/>
    <row r="425" ht="12" customHeight="1" x14ac:dyDescent="0.3"/>
    <row r="426" ht="12" customHeight="1" x14ac:dyDescent="0.3"/>
    <row r="427" ht="12" customHeight="1" x14ac:dyDescent="0.3"/>
    <row r="428" ht="12" customHeight="1" x14ac:dyDescent="0.3"/>
    <row r="429" ht="12" customHeight="1" x14ac:dyDescent="0.3"/>
    <row r="430" ht="12" customHeight="1" x14ac:dyDescent="0.3"/>
    <row r="431" ht="12" customHeight="1" x14ac:dyDescent="0.3"/>
    <row r="432" ht="12" customHeight="1" x14ac:dyDescent="0.3"/>
    <row r="433" ht="12" customHeight="1" x14ac:dyDescent="0.3"/>
    <row r="434" ht="12" customHeight="1" x14ac:dyDescent="0.3"/>
    <row r="435" ht="12" customHeight="1" x14ac:dyDescent="0.3"/>
    <row r="436" ht="12" customHeight="1" x14ac:dyDescent="0.3"/>
    <row r="437" ht="12" customHeight="1" x14ac:dyDescent="0.3"/>
    <row r="438" ht="12" customHeight="1" x14ac:dyDescent="0.3"/>
    <row r="439" ht="12" customHeight="1" x14ac:dyDescent="0.3"/>
    <row r="440" ht="12" customHeight="1" x14ac:dyDescent="0.3"/>
    <row r="441" ht="12" customHeight="1" x14ac:dyDescent="0.3"/>
    <row r="442" ht="12" customHeight="1" x14ac:dyDescent="0.3"/>
    <row r="443" ht="12" customHeight="1" x14ac:dyDescent="0.3"/>
    <row r="444" ht="12" customHeight="1" x14ac:dyDescent="0.3"/>
    <row r="445" ht="12" customHeight="1" x14ac:dyDescent="0.3"/>
    <row r="446" ht="12" customHeight="1" x14ac:dyDescent="0.3"/>
    <row r="447" ht="12" customHeight="1" x14ac:dyDescent="0.3"/>
    <row r="448" ht="12" customHeight="1" x14ac:dyDescent="0.3"/>
    <row r="449" ht="12" customHeight="1" x14ac:dyDescent="0.3"/>
    <row r="450" ht="12" customHeight="1" x14ac:dyDescent="0.3"/>
    <row r="451" ht="12" customHeight="1" x14ac:dyDescent="0.3"/>
    <row r="452" ht="12" customHeight="1" x14ac:dyDescent="0.3"/>
    <row r="453" ht="12" customHeight="1" x14ac:dyDescent="0.3"/>
    <row r="454" ht="12" customHeight="1" x14ac:dyDescent="0.3"/>
    <row r="455" ht="12" customHeight="1" x14ac:dyDescent="0.3"/>
    <row r="456" ht="12" customHeight="1" x14ac:dyDescent="0.3"/>
    <row r="457" ht="12" customHeight="1" x14ac:dyDescent="0.3"/>
    <row r="458" ht="12" customHeight="1" x14ac:dyDescent="0.3"/>
    <row r="459" ht="12" customHeight="1" x14ac:dyDescent="0.3"/>
    <row r="460" ht="12" customHeight="1" x14ac:dyDescent="0.3"/>
    <row r="461" ht="12" customHeight="1" x14ac:dyDescent="0.3"/>
    <row r="462" ht="12" customHeight="1" x14ac:dyDescent="0.3"/>
    <row r="463" ht="12" customHeight="1" x14ac:dyDescent="0.3"/>
    <row r="464" ht="12" customHeight="1" x14ac:dyDescent="0.3"/>
    <row r="465" ht="12" customHeight="1" x14ac:dyDescent="0.3"/>
    <row r="466" ht="12" customHeight="1" x14ac:dyDescent="0.3"/>
    <row r="467" ht="12" customHeight="1" x14ac:dyDescent="0.3"/>
    <row r="468" ht="12" customHeight="1" x14ac:dyDescent="0.3"/>
    <row r="469" ht="12" customHeight="1" x14ac:dyDescent="0.3"/>
    <row r="470" ht="12" customHeight="1" x14ac:dyDescent="0.3"/>
    <row r="471" ht="12" customHeight="1" x14ac:dyDescent="0.3"/>
    <row r="472" ht="12" customHeight="1" x14ac:dyDescent="0.3"/>
    <row r="473" ht="12" customHeight="1" x14ac:dyDescent="0.3"/>
    <row r="474" ht="12" customHeight="1" x14ac:dyDescent="0.3"/>
    <row r="475" ht="12" customHeight="1" x14ac:dyDescent="0.3"/>
    <row r="476" ht="12" customHeight="1" x14ac:dyDescent="0.3"/>
    <row r="477" ht="12" customHeight="1" x14ac:dyDescent="0.3"/>
    <row r="478" ht="12" customHeight="1" x14ac:dyDescent="0.3"/>
    <row r="479" ht="12" customHeight="1" x14ac:dyDescent="0.3"/>
    <row r="480" ht="12" customHeight="1" x14ac:dyDescent="0.3"/>
    <row r="481" ht="12" customHeight="1" x14ac:dyDescent="0.3"/>
    <row r="482" ht="12" customHeight="1" x14ac:dyDescent="0.3"/>
    <row r="483" ht="12" customHeight="1" x14ac:dyDescent="0.3"/>
    <row r="484" ht="12" customHeight="1" x14ac:dyDescent="0.3"/>
    <row r="485" ht="12" customHeight="1" x14ac:dyDescent="0.3"/>
    <row r="486" ht="12" customHeight="1" x14ac:dyDescent="0.3"/>
    <row r="487" ht="12" customHeight="1" x14ac:dyDescent="0.3"/>
    <row r="488" ht="12" customHeight="1" x14ac:dyDescent="0.3"/>
    <row r="489" ht="12" customHeight="1" x14ac:dyDescent="0.3"/>
    <row r="490" ht="12" customHeight="1" x14ac:dyDescent="0.3"/>
    <row r="491" ht="12" customHeight="1" x14ac:dyDescent="0.3"/>
    <row r="492" ht="12" customHeight="1" x14ac:dyDescent="0.3"/>
    <row r="493" ht="12" customHeight="1" x14ac:dyDescent="0.3"/>
    <row r="494" ht="12" customHeight="1" x14ac:dyDescent="0.3"/>
    <row r="495" ht="12" customHeight="1" x14ac:dyDescent="0.3"/>
    <row r="496" ht="12" customHeight="1" x14ac:dyDescent="0.3"/>
    <row r="497" ht="12" customHeight="1" x14ac:dyDescent="0.3"/>
    <row r="498" ht="12" customHeight="1" x14ac:dyDescent="0.3"/>
    <row r="499" ht="12" customHeight="1" x14ac:dyDescent="0.3"/>
    <row r="500" ht="12" customHeight="1" x14ac:dyDescent="0.3"/>
    <row r="501" ht="12" customHeight="1" x14ac:dyDescent="0.3"/>
    <row r="502" ht="12" customHeight="1" x14ac:dyDescent="0.3"/>
    <row r="503" ht="12" customHeight="1" x14ac:dyDescent="0.3"/>
    <row r="504" ht="12" customHeight="1" x14ac:dyDescent="0.3"/>
    <row r="505" ht="12" customHeight="1" x14ac:dyDescent="0.3"/>
    <row r="506" ht="12" customHeight="1" x14ac:dyDescent="0.3"/>
    <row r="507" ht="12" customHeight="1" x14ac:dyDescent="0.3"/>
    <row r="508" ht="12" customHeight="1" x14ac:dyDescent="0.3"/>
    <row r="509" ht="12" customHeight="1" x14ac:dyDescent="0.3"/>
    <row r="510" ht="12" customHeight="1" x14ac:dyDescent="0.3"/>
    <row r="511" ht="12" customHeight="1" x14ac:dyDescent="0.3"/>
    <row r="512" ht="12" customHeight="1" x14ac:dyDescent="0.3"/>
    <row r="513" ht="12" customHeight="1" x14ac:dyDescent="0.3"/>
    <row r="514" ht="12" customHeight="1" x14ac:dyDescent="0.3"/>
    <row r="515" ht="12" customHeight="1" x14ac:dyDescent="0.3"/>
    <row r="516" ht="12" customHeight="1" x14ac:dyDescent="0.3"/>
    <row r="517" ht="12" customHeight="1" x14ac:dyDescent="0.3"/>
    <row r="518" ht="12" customHeight="1" x14ac:dyDescent="0.3"/>
    <row r="519" ht="12" customHeight="1" x14ac:dyDescent="0.3"/>
    <row r="520" ht="12" customHeight="1" x14ac:dyDescent="0.3"/>
    <row r="521" ht="12" customHeight="1" x14ac:dyDescent="0.3"/>
    <row r="522" ht="12" customHeight="1" x14ac:dyDescent="0.3"/>
    <row r="523" ht="12" customHeight="1" x14ac:dyDescent="0.3"/>
    <row r="524" ht="12" customHeight="1" x14ac:dyDescent="0.3"/>
    <row r="525" ht="12" customHeight="1" x14ac:dyDescent="0.3"/>
    <row r="526" ht="12" customHeight="1" x14ac:dyDescent="0.3"/>
    <row r="527" ht="12" customHeight="1" x14ac:dyDescent="0.3"/>
    <row r="528" ht="12" customHeight="1" x14ac:dyDescent="0.3"/>
    <row r="529" ht="12" customHeight="1" x14ac:dyDescent="0.3"/>
    <row r="530" ht="12" customHeight="1" x14ac:dyDescent="0.3"/>
    <row r="531" ht="12" customHeight="1" x14ac:dyDescent="0.3"/>
    <row r="532" ht="12" customHeight="1" x14ac:dyDescent="0.3"/>
    <row r="533" ht="12" customHeight="1" x14ac:dyDescent="0.3"/>
    <row r="534" ht="12" customHeight="1" x14ac:dyDescent="0.3"/>
    <row r="535" ht="12" customHeight="1" x14ac:dyDescent="0.3"/>
    <row r="536" ht="12" customHeight="1" x14ac:dyDescent="0.3"/>
    <row r="537" ht="12" customHeight="1" x14ac:dyDescent="0.3"/>
    <row r="538" ht="12" customHeight="1" x14ac:dyDescent="0.3"/>
    <row r="539" ht="12" customHeight="1" x14ac:dyDescent="0.3"/>
    <row r="540" ht="12" customHeight="1" x14ac:dyDescent="0.3"/>
    <row r="541" ht="12" customHeight="1" x14ac:dyDescent="0.3"/>
    <row r="542" ht="12" customHeight="1" x14ac:dyDescent="0.3"/>
    <row r="543" ht="12" customHeight="1" x14ac:dyDescent="0.3"/>
    <row r="544" ht="12" customHeight="1" x14ac:dyDescent="0.3"/>
    <row r="545" ht="12" customHeight="1" x14ac:dyDescent="0.3"/>
    <row r="546" ht="12" customHeight="1" x14ac:dyDescent="0.3"/>
    <row r="547" ht="12" customHeight="1" x14ac:dyDescent="0.3"/>
    <row r="548" ht="12" customHeight="1" x14ac:dyDescent="0.3"/>
    <row r="549" ht="12" customHeight="1" x14ac:dyDescent="0.3"/>
    <row r="550" ht="12" customHeight="1" x14ac:dyDescent="0.3"/>
    <row r="551" ht="12" customHeight="1" x14ac:dyDescent="0.3"/>
    <row r="552" ht="12" customHeight="1" x14ac:dyDescent="0.3"/>
    <row r="553" ht="12" customHeight="1" x14ac:dyDescent="0.3"/>
    <row r="554" ht="12" customHeight="1" x14ac:dyDescent="0.3"/>
    <row r="555" ht="12" customHeight="1" x14ac:dyDescent="0.3"/>
    <row r="556" ht="12" customHeight="1" x14ac:dyDescent="0.3"/>
    <row r="557" ht="12" customHeight="1" x14ac:dyDescent="0.3"/>
    <row r="558" ht="12" customHeight="1" x14ac:dyDescent="0.3"/>
    <row r="559" ht="12" customHeight="1" x14ac:dyDescent="0.3"/>
    <row r="560" ht="12" customHeight="1" x14ac:dyDescent="0.3"/>
    <row r="561" ht="12" customHeight="1" x14ac:dyDescent="0.3"/>
    <row r="562" ht="12" customHeight="1" x14ac:dyDescent="0.3"/>
    <row r="563" ht="12" customHeight="1" x14ac:dyDescent="0.3"/>
    <row r="564" ht="12" customHeight="1" x14ac:dyDescent="0.3"/>
    <row r="565" ht="12" customHeight="1" x14ac:dyDescent="0.3"/>
    <row r="566" ht="12" customHeight="1" x14ac:dyDescent="0.3"/>
    <row r="567" ht="12" customHeight="1" x14ac:dyDescent="0.3"/>
    <row r="568" ht="12" customHeight="1" x14ac:dyDescent="0.3"/>
    <row r="569" ht="12" customHeight="1" x14ac:dyDescent="0.3"/>
    <row r="570" ht="12" customHeight="1" x14ac:dyDescent="0.3"/>
    <row r="571" ht="12" customHeight="1" x14ac:dyDescent="0.3"/>
    <row r="572" ht="12" customHeight="1" x14ac:dyDescent="0.3"/>
    <row r="573" ht="12" customHeight="1" x14ac:dyDescent="0.3"/>
    <row r="574" ht="12" customHeight="1" x14ac:dyDescent="0.3"/>
    <row r="575" ht="12" customHeight="1" x14ac:dyDescent="0.3"/>
    <row r="576" ht="12" customHeight="1" x14ac:dyDescent="0.3"/>
    <row r="577" ht="12" customHeight="1" x14ac:dyDescent="0.3"/>
    <row r="578" ht="12" customHeight="1" x14ac:dyDescent="0.3"/>
    <row r="579" ht="12" customHeight="1" x14ac:dyDescent="0.3"/>
    <row r="580" ht="12" customHeight="1" x14ac:dyDescent="0.3"/>
    <row r="581" ht="12" customHeight="1" x14ac:dyDescent="0.3"/>
    <row r="582" ht="12" customHeight="1" x14ac:dyDescent="0.3"/>
    <row r="583" ht="12" customHeight="1" x14ac:dyDescent="0.3"/>
    <row r="584" ht="12" customHeight="1" x14ac:dyDescent="0.3"/>
    <row r="585" ht="12" customHeight="1" x14ac:dyDescent="0.3"/>
    <row r="586" ht="12" customHeight="1" x14ac:dyDescent="0.3"/>
    <row r="587" ht="12" customHeight="1" x14ac:dyDescent="0.3"/>
    <row r="588" ht="12" customHeight="1" x14ac:dyDescent="0.3"/>
    <row r="589" ht="12" customHeight="1" x14ac:dyDescent="0.3"/>
    <row r="590" ht="12" customHeight="1" x14ac:dyDescent="0.3"/>
    <row r="591" ht="12" customHeight="1" x14ac:dyDescent="0.3"/>
    <row r="592" ht="12" customHeight="1" x14ac:dyDescent="0.3"/>
    <row r="593" ht="12" customHeight="1" x14ac:dyDescent="0.3"/>
    <row r="594" ht="12" customHeight="1" x14ac:dyDescent="0.3"/>
    <row r="595" ht="12" customHeight="1" x14ac:dyDescent="0.3"/>
    <row r="596" ht="12" customHeight="1" x14ac:dyDescent="0.3"/>
    <row r="597" ht="12" customHeight="1" x14ac:dyDescent="0.3"/>
    <row r="598" ht="12" customHeight="1" x14ac:dyDescent="0.3"/>
    <row r="599" ht="12" customHeight="1" x14ac:dyDescent="0.3"/>
    <row r="600" ht="12" customHeight="1" x14ac:dyDescent="0.3"/>
    <row r="601" ht="12" customHeight="1" x14ac:dyDescent="0.3"/>
    <row r="602" ht="12" customHeight="1" x14ac:dyDescent="0.3"/>
    <row r="603" ht="12" customHeight="1" x14ac:dyDescent="0.3"/>
    <row r="604" ht="12" customHeight="1" x14ac:dyDescent="0.3"/>
    <row r="605" ht="12" customHeight="1" x14ac:dyDescent="0.3"/>
    <row r="606" ht="12" customHeight="1" x14ac:dyDescent="0.3"/>
    <row r="607" ht="12" customHeight="1" x14ac:dyDescent="0.3"/>
    <row r="608" ht="12" customHeight="1" x14ac:dyDescent="0.3"/>
    <row r="609" ht="12" customHeight="1" x14ac:dyDescent="0.3"/>
    <row r="610" ht="12" customHeight="1" x14ac:dyDescent="0.3"/>
    <row r="611" ht="12" customHeight="1" x14ac:dyDescent="0.3"/>
    <row r="612" ht="12" customHeight="1" x14ac:dyDescent="0.3"/>
    <row r="613" ht="12" customHeight="1" x14ac:dyDescent="0.3"/>
    <row r="614" ht="12" customHeight="1" x14ac:dyDescent="0.3"/>
    <row r="615" ht="12" customHeight="1" x14ac:dyDescent="0.3"/>
    <row r="616" ht="12" customHeight="1" x14ac:dyDescent="0.3"/>
    <row r="617" ht="12" customHeight="1" x14ac:dyDescent="0.3"/>
    <row r="618" ht="12" customHeight="1" x14ac:dyDescent="0.3"/>
    <row r="619" ht="12" customHeight="1" x14ac:dyDescent="0.3"/>
    <row r="620" ht="12" customHeight="1" x14ac:dyDescent="0.3"/>
    <row r="621" ht="12" customHeight="1" x14ac:dyDescent="0.3"/>
    <row r="622" ht="12" customHeight="1" x14ac:dyDescent="0.3"/>
    <row r="623" ht="12" customHeight="1" x14ac:dyDescent="0.3"/>
    <row r="624" ht="12" customHeight="1" x14ac:dyDescent="0.3"/>
    <row r="625" ht="12" customHeight="1" x14ac:dyDescent="0.3"/>
    <row r="626" ht="12" customHeight="1" x14ac:dyDescent="0.3"/>
    <row r="627" ht="12" customHeight="1" x14ac:dyDescent="0.3"/>
    <row r="628" ht="12" customHeight="1" x14ac:dyDescent="0.3"/>
    <row r="629" ht="12" customHeight="1" x14ac:dyDescent="0.3"/>
    <row r="630" ht="12" customHeight="1" x14ac:dyDescent="0.3"/>
    <row r="631" ht="12" customHeight="1" x14ac:dyDescent="0.3"/>
    <row r="632" ht="12" customHeight="1" x14ac:dyDescent="0.3"/>
    <row r="633" ht="12" customHeight="1" x14ac:dyDescent="0.3"/>
    <row r="634" ht="12" customHeight="1" x14ac:dyDescent="0.3"/>
    <row r="635" ht="12" customHeight="1" x14ac:dyDescent="0.3"/>
    <row r="636" ht="12" customHeight="1" x14ac:dyDescent="0.3"/>
    <row r="637" ht="12" customHeight="1" x14ac:dyDescent="0.3"/>
    <row r="638" ht="12" customHeight="1" x14ac:dyDescent="0.3"/>
    <row r="639" ht="12" customHeight="1" x14ac:dyDescent="0.3"/>
    <row r="640" ht="12" customHeight="1" x14ac:dyDescent="0.3"/>
    <row r="641" ht="12" customHeight="1" x14ac:dyDescent="0.3"/>
    <row r="642" ht="12" customHeight="1" x14ac:dyDescent="0.3"/>
    <row r="643" ht="12" customHeight="1" x14ac:dyDescent="0.3"/>
    <row r="644" ht="12" customHeight="1" x14ac:dyDescent="0.3"/>
    <row r="645" ht="12" customHeight="1" x14ac:dyDescent="0.3"/>
    <row r="646" ht="12" customHeight="1" x14ac:dyDescent="0.3"/>
    <row r="647" ht="12" customHeight="1" x14ac:dyDescent="0.3"/>
    <row r="648" ht="12" customHeight="1" x14ac:dyDescent="0.3"/>
    <row r="649" ht="12" customHeight="1" x14ac:dyDescent="0.3"/>
    <row r="650" ht="12" customHeight="1" x14ac:dyDescent="0.3"/>
    <row r="651" ht="12" customHeight="1" x14ac:dyDescent="0.3"/>
    <row r="652" ht="12" customHeight="1" x14ac:dyDescent="0.3"/>
    <row r="653" ht="12" customHeight="1" x14ac:dyDescent="0.3"/>
    <row r="654" ht="12" customHeight="1" x14ac:dyDescent="0.3"/>
    <row r="655" ht="12" customHeight="1" x14ac:dyDescent="0.3"/>
    <row r="656" ht="12" customHeight="1" x14ac:dyDescent="0.3"/>
    <row r="657" ht="12" customHeight="1" x14ac:dyDescent="0.3"/>
    <row r="658" ht="12" customHeight="1" x14ac:dyDescent="0.3"/>
    <row r="659" ht="12" customHeight="1" x14ac:dyDescent="0.3"/>
    <row r="660" ht="12" customHeight="1" x14ac:dyDescent="0.3"/>
    <row r="661" ht="12" customHeight="1" x14ac:dyDescent="0.3"/>
    <row r="662" ht="12" customHeight="1" x14ac:dyDescent="0.3"/>
    <row r="663" ht="12" customHeight="1" x14ac:dyDescent="0.3"/>
    <row r="664" ht="12" customHeight="1" x14ac:dyDescent="0.3"/>
    <row r="665" ht="12" customHeight="1" x14ac:dyDescent="0.3"/>
    <row r="666" ht="12" customHeight="1" x14ac:dyDescent="0.3"/>
    <row r="667" ht="12" customHeight="1" x14ac:dyDescent="0.3"/>
    <row r="668" ht="12" customHeight="1" x14ac:dyDescent="0.3"/>
    <row r="669" ht="12" customHeight="1" x14ac:dyDescent="0.3"/>
    <row r="670" ht="12" customHeight="1" x14ac:dyDescent="0.3"/>
    <row r="671" ht="12" customHeight="1" x14ac:dyDescent="0.3"/>
    <row r="672" ht="12" customHeight="1" x14ac:dyDescent="0.3"/>
    <row r="673" ht="12" customHeight="1" x14ac:dyDescent="0.3"/>
    <row r="674" ht="12" customHeight="1" x14ac:dyDescent="0.3"/>
    <row r="675" ht="12" customHeight="1" x14ac:dyDescent="0.3"/>
    <row r="676" ht="12" customHeight="1" x14ac:dyDescent="0.3"/>
    <row r="677" ht="12" customHeight="1" x14ac:dyDescent="0.3"/>
    <row r="678" ht="12" customHeight="1" x14ac:dyDescent="0.3"/>
    <row r="679" ht="12" customHeight="1" x14ac:dyDescent="0.3"/>
    <row r="680" ht="12" customHeight="1" x14ac:dyDescent="0.3"/>
    <row r="681" ht="12" customHeight="1" x14ac:dyDescent="0.3"/>
    <row r="682" ht="12" customHeight="1" x14ac:dyDescent="0.3"/>
    <row r="683" ht="12" customHeight="1" x14ac:dyDescent="0.3"/>
    <row r="684" ht="12" customHeight="1" x14ac:dyDescent="0.3"/>
    <row r="685" ht="12" customHeight="1" x14ac:dyDescent="0.3"/>
    <row r="686" ht="12" customHeight="1" x14ac:dyDescent="0.3"/>
    <row r="687" ht="12" customHeight="1" x14ac:dyDescent="0.3"/>
    <row r="688" ht="12" customHeight="1" x14ac:dyDescent="0.3"/>
    <row r="689" ht="12" customHeight="1" x14ac:dyDescent="0.3"/>
    <row r="690" ht="12" customHeight="1" x14ac:dyDescent="0.3"/>
    <row r="691" ht="12" customHeight="1" x14ac:dyDescent="0.3"/>
    <row r="692" ht="12" customHeight="1" x14ac:dyDescent="0.3"/>
    <row r="693" ht="12" customHeight="1" x14ac:dyDescent="0.3"/>
    <row r="694" ht="12" customHeight="1" x14ac:dyDescent="0.3"/>
    <row r="695" ht="12" customHeight="1" x14ac:dyDescent="0.3"/>
    <row r="696" ht="12" customHeight="1" x14ac:dyDescent="0.3"/>
    <row r="697" ht="12" customHeight="1" x14ac:dyDescent="0.3"/>
    <row r="698" ht="12" customHeight="1" x14ac:dyDescent="0.3"/>
    <row r="699" ht="12" customHeight="1" x14ac:dyDescent="0.3"/>
    <row r="700" ht="12" customHeight="1" x14ac:dyDescent="0.3"/>
    <row r="701" ht="12" customHeight="1" x14ac:dyDescent="0.3"/>
    <row r="702" ht="12" customHeight="1" x14ac:dyDescent="0.3"/>
    <row r="703" ht="12" customHeight="1" x14ac:dyDescent="0.3"/>
    <row r="704" ht="12" customHeight="1" x14ac:dyDescent="0.3"/>
    <row r="705" ht="12" customHeight="1" x14ac:dyDescent="0.3"/>
    <row r="706" ht="12" customHeight="1" x14ac:dyDescent="0.3"/>
    <row r="707" ht="12" customHeight="1" x14ac:dyDescent="0.3"/>
    <row r="708" ht="12" customHeight="1" x14ac:dyDescent="0.3"/>
    <row r="709" ht="12" customHeight="1" x14ac:dyDescent="0.3"/>
    <row r="710" ht="12" customHeight="1" x14ac:dyDescent="0.3"/>
    <row r="711" ht="12" customHeight="1" x14ac:dyDescent="0.3"/>
    <row r="712" ht="12" customHeight="1" x14ac:dyDescent="0.3"/>
    <row r="713" ht="12" customHeight="1" x14ac:dyDescent="0.3"/>
    <row r="714" ht="12" customHeight="1" x14ac:dyDescent="0.3"/>
    <row r="715" ht="12" customHeight="1" x14ac:dyDescent="0.3"/>
    <row r="716" ht="12" customHeight="1" x14ac:dyDescent="0.3"/>
    <row r="717" ht="12" customHeight="1" x14ac:dyDescent="0.3"/>
    <row r="718" ht="12" customHeight="1" x14ac:dyDescent="0.3"/>
    <row r="719" ht="12" customHeight="1" x14ac:dyDescent="0.3"/>
    <row r="720" ht="12" customHeight="1" x14ac:dyDescent="0.3"/>
    <row r="721" ht="12" customHeight="1" x14ac:dyDescent="0.3"/>
    <row r="722" ht="12" customHeight="1" x14ac:dyDescent="0.3"/>
    <row r="723" ht="12" customHeight="1" x14ac:dyDescent="0.3"/>
    <row r="724" ht="12" customHeight="1" x14ac:dyDescent="0.3"/>
    <row r="725" ht="12" customHeight="1" x14ac:dyDescent="0.3"/>
    <row r="726" ht="12" customHeight="1" x14ac:dyDescent="0.3"/>
    <row r="727" ht="12" customHeight="1" x14ac:dyDescent="0.3"/>
    <row r="728" ht="12" customHeight="1" x14ac:dyDescent="0.3"/>
    <row r="729" ht="12" customHeight="1" x14ac:dyDescent="0.3"/>
    <row r="730" ht="12" customHeight="1" x14ac:dyDescent="0.3"/>
    <row r="731" ht="12" customHeight="1" x14ac:dyDescent="0.3"/>
    <row r="732" ht="12" customHeight="1" x14ac:dyDescent="0.3"/>
    <row r="733" ht="12" customHeight="1" x14ac:dyDescent="0.3"/>
    <row r="734" ht="12" customHeight="1" x14ac:dyDescent="0.3"/>
    <row r="735" ht="12" customHeight="1" x14ac:dyDescent="0.3"/>
    <row r="736" ht="12" customHeight="1" x14ac:dyDescent="0.3"/>
    <row r="737" ht="12" customHeight="1" x14ac:dyDescent="0.3"/>
    <row r="738" ht="12" customHeight="1" x14ac:dyDescent="0.3"/>
    <row r="739" ht="12" customHeight="1" x14ac:dyDescent="0.3"/>
    <row r="740" ht="12" customHeight="1" x14ac:dyDescent="0.3"/>
    <row r="741" ht="12" customHeight="1" x14ac:dyDescent="0.3"/>
    <row r="742" ht="12" customHeight="1" x14ac:dyDescent="0.3"/>
    <row r="743" ht="12" customHeight="1" x14ac:dyDescent="0.3"/>
    <row r="744" ht="12" customHeight="1" x14ac:dyDescent="0.3"/>
    <row r="745" ht="12" customHeight="1" x14ac:dyDescent="0.3"/>
    <row r="746" ht="12" customHeight="1" x14ac:dyDescent="0.3"/>
    <row r="747" ht="12" customHeight="1" x14ac:dyDescent="0.3"/>
    <row r="748" ht="12" customHeight="1" x14ac:dyDescent="0.3"/>
    <row r="749" ht="12" customHeight="1" x14ac:dyDescent="0.3"/>
    <row r="750" ht="12" customHeight="1" x14ac:dyDescent="0.3"/>
    <row r="751" ht="12" customHeight="1" x14ac:dyDescent="0.3"/>
    <row r="752" ht="12" customHeight="1" x14ac:dyDescent="0.3"/>
    <row r="753" ht="12" customHeight="1" x14ac:dyDescent="0.3"/>
    <row r="754" ht="12" customHeight="1" x14ac:dyDescent="0.3"/>
    <row r="755" ht="12" customHeight="1" x14ac:dyDescent="0.3"/>
    <row r="756" ht="12" customHeight="1" x14ac:dyDescent="0.3"/>
    <row r="757" ht="12" customHeight="1" x14ac:dyDescent="0.3"/>
    <row r="758" ht="12" customHeight="1" x14ac:dyDescent="0.3"/>
    <row r="759" ht="12" customHeight="1" x14ac:dyDescent="0.3"/>
    <row r="760" ht="12" customHeight="1" x14ac:dyDescent="0.3"/>
    <row r="761" ht="12" customHeight="1" x14ac:dyDescent="0.3"/>
    <row r="762" ht="12" customHeight="1" x14ac:dyDescent="0.3"/>
    <row r="763" ht="12" customHeight="1" x14ac:dyDescent="0.3"/>
    <row r="764" ht="12" customHeight="1" x14ac:dyDescent="0.3"/>
    <row r="765" ht="12" customHeight="1" x14ac:dyDescent="0.3"/>
    <row r="766" ht="12" customHeight="1" x14ac:dyDescent="0.3"/>
    <row r="767" ht="12" customHeight="1" x14ac:dyDescent="0.3"/>
    <row r="768" ht="12" customHeight="1" x14ac:dyDescent="0.3"/>
    <row r="769" ht="12" customHeight="1" x14ac:dyDescent="0.3"/>
    <row r="770" ht="12" customHeight="1" x14ac:dyDescent="0.3"/>
    <row r="771" ht="12" customHeight="1" x14ac:dyDescent="0.3"/>
    <row r="772" ht="12" customHeight="1" x14ac:dyDescent="0.3"/>
    <row r="773" ht="12" customHeight="1" x14ac:dyDescent="0.3"/>
    <row r="774" ht="12" customHeight="1" x14ac:dyDescent="0.3"/>
    <row r="775" ht="12" customHeight="1" x14ac:dyDescent="0.3"/>
    <row r="776" ht="12" customHeight="1" x14ac:dyDescent="0.3"/>
    <row r="777" ht="12" customHeight="1" x14ac:dyDescent="0.3"/>
    <row r="778" ht="12" customHeight="1" x14ac:dyDescent="0.3"/>
    <row r="779" ht="12" customHeight="1" x14ac:dyDescent="0.3"/>
    <row r="780" ht="12" customHeight="1" x14ac:dyDescent="0.3"/>
    <row r="781" ht="12" customHeight="1" x14ac:dyDescent="0.3"/>
    <row r="782" ht="12" customHeight="1" x14ac:dyDescent="0.3"/>
    <row r="783" ht="12" customHeight="1" x14ac:dyDescent="0.3"/>
    <row r="784" ht="12" customHeight="1" x14ac:dyDescent="0.3"/>
    <row r="785" ht="12" customHeight="1" x14ac:dyDescent="0.3"/>
    <row r="786" ht="12" customHeight="1" x14ac:dyDescent="0.3"/>
    <row r="787" ht="12" customHeight="1" x14ac:dyDescent="0.3"/>
    <row r="788" ht="12" customHeight="1" x14ac:dyDescent="0.3"/>
    <row r="789" ht="12" customHeight="1" x14ac:dyDescent="0.3"/>
    <row r="790" ht="12" customHeight="1" x14ac:dyDescent="0.3"/>
    <row r="791" ht="12" customHeight="1" x14ac:dyDescent="0.3"/>
    <row r="792" ht="12" customHeight="1" x14ac:dyDescent="0.3"/>
    <row r="793" ht="12" customHeight="1" x14ac:dyDescent="0.3"/>
    <row r="794" ht="12" customHeight="1" x14ac:dyDescent="0.3"/>
    <row r="795" ht="12" customHeight="1" x14ac:dyDescent="0.3"/>
    <row r="796" ht="12" customHeight="1" x14ac:dyDescent="0.3"/>
    <row r="797" ht="12" customHeight="1" x14ac:dyDescent="0.3"/>
    <row r="798" ht="12" customHeight="1" x14ac:dyDescent="0.3"/>
    <row r="799" ht="12" customHeight="1" x14ac:dyDescent="0.3"/>
    <row r="800" ht="12" customHeight="1" x14ac:dyDescent="0.3"/>
    <row r="801" ht="12" customHeight="1" x14ac:dyDescent="0.3"/>
    <row r="802" ht="12" customHeight="1" x14ac:dyDescent="0.3"/>
    <row r="803" ht="12" customHeight="1" x14ac:dyDescent="0.3"/>
    <row r="804" ht="12" customHeight="1" x14ac:dyDescent="0.3"/>
    <row r="805" ht="12" customHeight="1" x14ac:dyDescent="0.3"/>
    <row r="806" ht="12" customHeight="1" x14ac:dyDescent="0.3"/>
    <row r="807" ht="12" customHeight="1" x14ac:dyDescent="0.3"/>
    <row r="808" ht="12" customHeight="1" x14ac:dyDescent="0.3"/>
    <row r="809" ht="12" customHeight="1" x14ac:dyDescent="0.3"/>
    <row r="810" ht="12" customHeight="1" x14ac:dyDescent="0.3"/>
    <row r="811" ht="12" customHeight="1" x14ac:dyDescent="0.3"/>
    <row r="812" ht="12" customHeight="1" x14ac:dyDescent="0.3"/>
    <row r="813" ht="12" customHeight="1" x14ac:dyDescent="0.3"/>
    <row r="814" ht="12" customHeight="1" x14ac:dyDescent="0.3"/>
    <row r="815" ht="12" customHeight="1" x14ac:dyDescent="0.3"/>
    <row r="816" ht="12" customHeight="1" x14ac:dyDescent="0.3"/>
    <row r="817" ht="12" customHeight="1" x14ac:dyDescent="0.3"/>
    <row r="818" ht="12" customHeight="1" x14ac:dyDescent="0.3"/>
    <row r="819" ht="12" customHeight="1" x14ac:dyDescent="0.3"/>
    <row r="820" ht="12" customHeight="1" x14ac:dyDescent="0.3"/>
    <row r="821" ht="12" customHeight="1" x14ac:dyDescent="0.3"/>
    <row r="822" ht="12" customHeight="1" x14ac:dyDescent="0.3"/>
    <row r="823" ht="12" customHeight="1" x14ac:dyDescent="0.3"/>
    <row r="824" ht="12" customHeight="1" x14ac:dyDescent="0.3"/>
    <row r="825" ht="12" customHeight="1" x14ac:dyDescent="0.3"/>
    <row r="826" ht="12" customHeight="1" x14ac:dyDescent="0.3"/>
    <row r="827" ht="12" customHeight="1" x14ac:dyDescent="0.3"/>
    <row r="828" ht="12" customHeight="1" x14ac:dyDescent="0.3"/>
    <row r="829" ht="12" customHeight="1" x14ac:dyDescent="0.3"/>
    <row r="830" ht="12" customHeight="1" x14ac:dyDescent="0.3"/>
    <row r="831" ht="12" customHeight="1" x14ac:dyDescent="0.3"/>
    <row r="832" ht="12" customHeight="1" x14ac:dyDescent="0.3"/>
    <row r="833" ht="12" customHeight="1" x14ac:dyDescent="0.3"/>
    <row r="834" ht="12" customHeight="1" x14ac:dyDescent="0.3"/>
    <row r="835" ht="12" customHeight="1" x14ac:dyDescent="0.3"/>
    <row r="836" ht="12" customHeight="1" x14ac:dyDescent="0.3"/>
    <row r="837" ht="12" customHeight="1" x14ac:dyDescent="0.3"/>
    <row r="838" ht="12" customHeight="1" x14ac:dyDescent="0.3"/>
    <row r="839" ht="12" customHeight="1" x14ac:dyDescent="0.3"/>
    <row r="840" ht="12" customHeight="1" x14ac:dyDescent="0.3"/>
    <row r="841" ht="12" customHeight="1" x14ac:dyDescent="0.3"/>
    <row r="842" ht="12" customHeight="1" x14ac:dyDescent="0.3"/>
    <row r="843" ht="12" customHeight="1" x14ac:dyDescent="0.3"/>
    <row r="844" ht="12" customHeight="1" x14ac:dyDescent="0.3"/>
    <row r="845" ht="12" customHeight="1" x14ac:dyDescent="0.3"/>
    <row r="846" ht="12" customHeight="1" x14ac:dyDescent="0.3"/>
    <row r="847" ht="12" customHeight="1" x14ac:dyDescent="0.3"/>
    <row r="848" ht="12" customHeight="1" x14ac:dyDescent="0.3"/>
    <row r="849" ht="12" customHeight="1" x14ac:dyDescent="0.3"/>
    <row r="850" ht="12" customHeight="1" x14ac:dyDescent="0.3"/>
    <row r="851" ht="12" customHeight="1" x14ac:dyDescent="0.3"/>
    <row r="852" ht="12" customHeight="1" x14ac:dyDescent="0.3"/>
    <row r="853" ht="12" customHeight="1" x14ac:dyDescent="0.3"/>
    <row r="854" ht="12" customHeight="1" x14ac:dyDescent="0.3"/>
    <row r="855" ht="12" customHeight="1" x14ac:dyDescent="0.3"/>
    <row r="856" ht="12" customHeight="1" x14ac:dyDescent="0.3"/>
    <row r="857" ht="12" customHeight="1" x14ac:dyDescent="0.3"/>
    <row r="858" ht="12" customHeight="1" x14ac:dyDescent="0.3"/>
    <row r="859" ht="12" customHeight="1" x14ac:dyDescent="0.3"/>
    <row r="860" ht="12" customHeight="1" x14ac:dyDescent="0.3"/>
    <row r="861" ht="12" customHeight="1" x14ac:dyDescent="0.3"/>
    <row r="862" ht="12" customHeight="1" x14ac:dyDescent="0.3"/>
    <row r="863" ht="12" customHeight="1" x14ac:dyDescent="0.3"/>
    <row r="864" ht="12" customHeight="1" x14ac:dyDescent="0.3"/>
    <row r="865" ht="12" customHeight="1" x14ac:dyDescent="0.3"/>
    <row r="866" ht="12" customHeight="1" x14ac:dyDescent="0.3"/>
    <row r="867" ht="12" customHeight="1" x14ac:dyDescent="0.3"/>
    <row r="868" ht="12" customHeight="1" x14ac:dyDescent="0.3"/>
    <row r="869" ht="12" customHeight="1" x14ac:dyDescent="0.3"/>
    <row r="870" ht="12" customHeight="1" x14ac:dyDescent="0.3"/>
    <row r="871" ht="12" customHeight="1" x14ac:dyDescent="0.3"/>
    <row r="872" ht="12" customHeight="1" x14ac:dyDescent="0.3"/>
    <row r="873" ht="12" customHeight="1" x14ac:dyDescent="0.3"/>
    <row r="874" ht="12" customHeight="1" x14ac:dyDescent="0.3"/>
    <row r="875" ht="12" customHeight="1" x14ac:dyDescent="0.3"/>
    <row r="876" ht="12" customHeight="1" x14ac:dyDescent="0.3"/>
    <row r="877" ht="12" customHeight="1" x14ac:dyDescent="0.3"/>
    <row r="878" ht="12" customHeight="1" x14ac:dyDescent="0.3"/>
    <row r="879" ht="12" customHeight="1" x14ac:dyDescent="0.3"/>
    <row r="880" ht="12" customHeight="1" x14ac:dyDescent="0.3"/>
    <row r="881" ht="12" customHeight="1" x14ac:dyDescent="0.3"/>
    <row r="882" ht="12" customHeight="1" x14ac:dyDescent="0.3"/>
    <row r="883" ht="12" customHeight="1" x14ac:dyDescent="0.3"/>
    <row r="884" ht="12" customHeight="1" x14ac:dyDescent="0.3"/>
    <row r="885" ht="12" customHeight="1" x14ac:dyDescent="0.3"/>
    <row r="886" ht="12" customHeight="1" x14ac:dyDescent="0.3"/>
    <row r="887" ht="12" customHeight="1" x14ac:dyDescent="0.3"/>
    <row r="888" ht="12" customHeight="1" x14ac:dyDescent="0.3"/>
    <row r="889" ht="12" customHeight="1" x14ac:dyDescent="0.3"/>
    <row r="890" ht="12" customHeight="1" x14ac:dyDescent="0.3"/>
    <row r="891" ht="12" customHeight="1" x14ac:dyDescent="0.3"/>
    <row r="892" ht="12" customHeight="1" x14ac:dyDescent="0.3"/>
    <row r="893" ht="12" customHeight="1" x14ac:dyDescent="0.3"/>
    <row r="894" ht="12" customHeight="1" x14ac:dyDescent="0.3"/>
    <row r="895" ht="12" customHeight="1" x14ac:dyDescent="0.3"/>
    <row r="896" ht="12" customHeight="1" x14ac:dyDescent="0.3"/>
    <row r="897" ht="12" customHeight="1" x14ac:dyDescent="0.3"/>
    <row r="898" ht="12" customHeight="1" x14ac:dyDescent="0.3"/>
    <row r="899" ht="12" customHeight="1" x14ac:dyDescent="0.3"/>
    <row r="900" ht="12" customHeight="1" x14ac:dyDescent="0.3"/>
    <row r="901" ht="12" customHeight="1" x14ac:dyDescent="0.3"/>
    <row r="902" ht="12" customHeight="1" x14ac:dyDescent="0.3"/>
    <row r="903" ht="12" customHeight="1" x14ac:dyDescent="0.3"/>
    <row r="904" ht="12" customHeight="1" x14ac:dyDescent="0.3"/>
    <row r="905" ht="12" customHeight="1" x14ac:dyDescent="0.3"/>
    <row r="906" ht="12" customHeight="1" x14ac:dyDescent="0.3"/>
    <row r="907" ht="12" customHeight="1" x14ac:dyDescent="0.3"/>
    <row r="908" ht="12" customHeight="1" x14ac:dyDescent="0.3"/>
    <row r="909" ht="12" customHeight="1" x14ac:dyDescent="0.3"/>
    <row r="910" ht="12" customHeight="1" x14ac:dyDescent="0.3"/>
    <row r="911" ht="12" customHeight="1" x14ac:dyDescent="0.3"/>
    <row r="912" ht="12" customHeight="1" x14ac:dyDescent="0.3"/>
    <row r="913" ht="12" customHeight="1" x14ac:dyDescent="0.3"/>
    <row r="914" ht="12" customHeight="1" x14ac:dyDescent="0.3"/>
    <row r="915" ht="12" customHeight="1" x14ac:dyDescent="0.3"/>
    <row r="916" ht="12" customHeight="1" x14ac:dyDescent="0.3"/>
    <row r="917" ht="12" customHeight="1" x14ac:dyDescent="0.3"/>
    <row r="918" ht="12" customHeight="1" x14ac:dyDescent="0.3"/>
    <row r="919" ht="12" customHeight="1" x14ac:dyDescent="0.3"/>
    <row r="920" ht="12" customHeight="1" x14ac:dyDescent="0.3"/>
    <row r="921" ht="12" customHeight="1" x14ac:dyDescent="0.3"/>
    <row r="922" ht="12" customHeight="1" x14ac:dyDescent="0.3"/>
    <row r="923" ht="12" customHeight="1" x14ac:dyDescent="0.3"/>
    <row r="924" ht="12" customHeight="1" x14ac:dyDescent="0.3"/>
    <row r="925" ht="12" customHeight="1" x14ac:dyDescent="0.3"/>
    <row r="926" ht="12" customHeight="1" x14ac:dyDescent="0.3"/>
    <row r="927" ht="12" customHeight="1" x14ac:dyDescent="0.3"/>
    <row r="928" ht="12" customHeight="1" x14ac:dyDescent="0.3"/>
    <row r="929" ht="12" customHeight="1" x14ac:dyDescent="0.3"/>
    <row r="930" ht="12" customHeight="1" x14ac:dyDescent="0.3"/>
    <row r="931" ht="12" customHeight="1" x14ac:dyDescent="0.3"/>
    <row r="932" ht="12" customHeight="1" x14ac:dyDescent="0.3"/>
    <row r="933" ht="12" customHeight="1" x14ac:dyDescent="0.3"/>
    <row r="934" ht="12" customHeight="1" x14ac:dyDescent="0.3"/>
    <row r="935" ht="12" customHeight="1" x14ac:dyDescent="0.3"/>
    <row r="936" ht="12" customHeight="1" x14ac:dyDescent="0.3"/>
    <row r="937" ht="12" customHeight="1" x14ac:dyDescent="0.3"/>
    <row r="938" ht="12" customHeight="1" x14ac:dyDescent="0.3"/>
    <row r="939" ht="12" customHeight="1" x14ac:dyDescent="0.3"/>
    <row r="940" ht="12" customHeight="1" x14ac:dyDescent="0.3"/>
    <row r="941" ht="12" customHeight="1" x14ac:dyDescent="0.3"/>
    <row r="942" ht="12" customHeight="1" x14ac:dyDescent="0.3"/>
    <row r="943" ht="12" customHeight="1" x14ac:dyDescent="0.3"/>
    <row r="944" ht="12" customHeight="1" x14ac:dyDescent="0.3"/>
    <row r="945" ht="12" customHeight="1" x14ac:dyDescent="0.3"/>
    <row r="946" ht="12" customHeight="1" x14ac:dyDescent="0.3"/>
    <row r="947" ht="12" customHeight="1" x14ac:dyDescent="0.3"/>
    <row r="948" ht="12" customHeight="1" x14ac:dyDescent="0.3"/>
    <row r="949" ht="12" customHeight="1" x14ac:dyDescent="0.3"/>
    <row r="950" ht="12" customHeight="1" x14ac:dyDescent="0.3"/>
    <row r="951" ht="12" customHeight="1" x14ac:dyDescent="0.3"/>
    <row r="952" ht="12" customHeight="1" x14ac:dyDescent="0.3"/>
    <row r="953" ht="12" customHeight="1" x14ac:dyDescent="0.3"/>
    <row r="954" ht="12" customHeight="1" x14ac:dyDescent="0.3"/>
    <row r="955" ht="12" customHeight="1" x14ac:dyDescent="0.3"/>
    <row r="956" ht="12" customHeight="1" x14ac:dyDescent="0.3"/>
    <row r="957" ht="12" customHeight="1" x14ac:dyDescent="0.3"/>
    <row r="958" ht="12" customHeight="1" x14ac:dyDescent="0.3"/>
    <row r="959" ht="12" customHeight="1" x14ac:dyDescent="0.3"/>
    <row r="960" ht="12" customHeight="1" x14ac:dyDescent="0.3"/>
    <row r="961" ht="12" customHeight="1" x14ac:dyDescent="0.3"/>
    <row r="962" ht="12" customHeight="1" x14ac:dyDescent="0.3"/>
    <row r="963" ht="12" customHeight="1" x14ac:dyDescent="0.3"/>
    <row r="964" ht="12" customHeight="1" x14ac:dyDescent="0.3"/>
    <row r="965" ht="12" customHeight="1" x14ac:dyDescent="0.3"/>
    <row r="966" ht="12" customHeight="1" x14ac:dyDescent="0.3"/>
    <row r="967" ht="12" customHeight="1" x14ac:dyDescent="0.3"/>
    <row r="968" ht="12" customHeight="1" x14ac:dyDescent="0.3"/>
    <row r="969" ht="12" customHeight="1" x14ac:dyDescent="0.3"/>
    <row r="970" ht="12" customHeight="1" x14ac:dyDescent="0.3"/>
    <row r="971" ht="12" customHeight="1" x14ac:dyDescent="0.3"/>
    <row r="972" ht="12" customHeight="1" x14ac:dyDescent="0.3"/>
    <row r="973" ht="12" customHeight="1" x14ac:dyDescent="0.3"/>
    <row r="974" ht="12" customHeight="1" x14ac:dyDescent="0.3"/>
    <row r="975" ht="12" customHeight="1" x14ac:dyDescent="0.3"/>
    <row r="976" ht="12" customHeight="1" x14ac:dyDescent="0.3"/>
    <row r="977" ht="12" customHeight="1" x14ac:dyDescent="0.3"/>
    <row r="978" ht="12" customHeight="1" x14ac:dyDescent="0.3"/>
    <row r="979" ht="12" customHeight="1" x14ac:dyDescent="0.3"/>
    <row r="980" ht="12" customHeight="1" x14ac:dyDescent="0.3"/>
    <row r="981" ht="12" customHeight="1" x14ac:dyDescent="0.3"/>
    <row r="982" ht="12" customHeight="1" x14ac:dyDescent="0.3"/>
    <row r="983" ht="12" customHeight="1" x14ac:dyDescent="0.3"/>
    <row r="984" ht="12" customHeight="1" x14ac:dyDescent="0.3"/>
    <row r="985" ht="12" customHeight="1" x14ac:dyDescent="0.3"/>
    <row r="986" ht="12" customHeight="1" x14ac:dyDescent="0.3"/>
    <row r="987" ht="12" customHeight="1" x14ac:dyDescent="0.3"/>
    <row r="988" ht="12" customHeight="1" x14ac:dyDescent="0.3"/>
    <row r="989" ht="12" customHeight="1" x14ac:dyDescent="0.3"/>
    <row r="990" ht="12" customHeight="1" x14ac:dyDescent="0.3"/>
    <row r="991" ht="12" customHeight="1" x14ac:dyDescent="0.3"/>
    <row r="992" ht="12" customHeight="1" x14ac:dyDescent="0.3"/>
    <row r="993" ht="12" customHeight="1" x14ac:dyDescent="0.3"/>
    <row r="994" ht="12" customHeight="1" x14ac:dyDescent="0.3"/>
    <row r="995" ht="12" customHeight="1" x14ac:dyDescent="0.3"/>
    <row r="996" ht="12" customHeight="1" x14ac:dyDescent="0.3"/>
    <row r="997" ht="12" customHeight="1" x14ac:dyDescent="0.3"/>
    <row r="998" ht="12" customHeight="1" x14ac:dyDescent="0.3"/>
    <row r="999" ht="12" customHeight="1" x14ac:dyDescent="0.3"/>
    <row r="1000" ht="12" customHeight="1" x14ac:dyDescent="0.3"/>
    <row r="1001" ht="12" customHeight="1" x14ac:dyDescent="0.3"/>
    <row r="1002" ht="12" customHeight="1" x14ac:dyDescent="0.3"/>
    <row r="1003" ht="12" customHeight="1" x14ac:dyDescent="0.3"/>
    <row r="1004" ht="12" customHeight="1" x14ac:dyDescent="0.3"/>
    <row r="1005" ht="12" customHeight="1" x14ac:dyDescent="0.3"/>
    <row r="1006" ht="12" customHeight="1" x14ac:dyDescent="0.3"/>
    <row r="1007" ht="12" customHeight="1" x14ac:dyDescent="0.3"/>
    <row r="1008" ht="12" customHeight="1" x14ac:dyDescent="0.3"/>
    <row r="1009" ht="12" customHeight="1" x14ac:dyDescent="0.3"/>
    <row r="1010" ht="12" customHeight="1" x14ac:dyDescent="0.3"/>
    <row r="1011" ht="12" customHeight="1" x14ac:dyDescent="0.3"/>
    <row r="1012" ht="12" customHeight="1" x14ac:dyDescent="0.3"/>
    <row r="1013" ht="12" customHeight="1" x14ac:dyDescent="0.3"/>
    <row r="1014" ht="12" customHeight="1" x14ac:dyDescent="0.3"/>
    <row r="1015" ht="12" customHeight="1" x14ac:dyDescent="0.3"/>
    <row r="1016" ht="12" customHeight="1" x14ac:dyDescent="0.3"/>
    <row r="1017" ht="12" customHeight="1" x14ac:dyDescent="0.3"/>
    <row r="1018" ht="12" customHeight="1" x14ac:dyDescent="0.3"/>
    <row r="1019" ht="12" customHeight="1" x14ac:dyDescent="0.3"/>
    <row r="1020" ht="12" customHeight="1" x14ac:dyDescent="0.3"/>
    <row r="1021" ht="12" customHeight="1" x14ac:dyDescent="0.3"/>
    <row r="1022" ht="12" customHeight="1" x14ac:dyDescent="0.3"/>
    <row r="1023" ht="12" customHeight="1" x14ac:dyDescent="0.3"/>
    <row r="1024" ht="12" customHeight="1" x14ac:dyDescent="0.3"/>
    <row r="1025" ht="12" customHeight="1" x14ac:dyDescent="0.3"/>
    <row r="1026" ht="12" customHeight="1" x14ac:dyDescent="0.3"/>
    <row r="1027" ht="12" customHeight="1" x14ac:dyDescent="0.3"/>
    <row r="1028" ht="12" customHeight="1" x14ac:dyDescent="0.3"/>
    <row r="1029" ht="12" customHeight="1" x14ac:dyDescent="0.3"/>
    <row r="1030" ht="12" customHeight="1" x14ac:dyDescent="0.3"/>
    <row r="1031" ht="12" customHeight="1" x14ac:dyDescent="0.3"/>
    <row r="1032" ht="12" customHeight="1" x14ac:dyDescent="0.3"/>
    <row r="1033" ht="12" customHeight="1" x14ac:dyDescent="0.3"/>
    <row r="1034" ht="12" customHeight="1" x14ac:dyDescent="0.3"/>
    <row r="1035" ht="12" customHeight="1" x14ac:dyDescent="0.3"/>
    <row r="1036" ht="12" customHeight="1" x14ac:dyDescent="0.3"/>
    <row r="1037" ht="12" customHeight="1" x14ac:dyDescent="0.3"/>
    <row r="1038" ht="12" customHeight="1" x14ac:dyDescent="0.3"/>
    <row r="1039" ht="12" customHeight="1" x14ac:dyDescent="0.3"/>
    <row r="1040" ht="12" customHeight="1" x14ac:dyDescent="0.3"/>
    <row r="1041" ht="12" customHeight="1" x14ac:dyDescent="0.3"/>
    <row r="1042" ht="12" customHeight="1" x14ac:dyDescent="0.3"/>
    <row r="1043" ht="12" customHeight="1" x14ac:dyDescent="0.3"/>
    <row r="1044" ht="12" customHeight="1" x14ac:dyDescent="0.3"/>
    <row r="1045" ht="12" customHeight="1" x14ac:dyDescent="0.3"/>
    <row r="1046" ht="12" customHeight="1" x14ac:dyDescent="0.3"/>
    <row r="1047" ht="12" customHeight="1" x14ac:dyDescent="0.3"/>
    <row r="1048" ht="12" customHeight="1" x14ac:dyDescent="0.3"/>
    <row r="1049" ht="12" customHeight="1" x14ac:dyDescent="0.3"/>
    <row r="1050" ht="12" customHeight="1" x14ac:dyDescent="0.3"/>
    <row r="1051" ht="12" customHeight="1" x14ac:dyDescent="0.3"/>
    <row r="1052" ht="12" customHeight="1" x14ac:dyDescent="0.3"/>
    <row r="1053" ht="12" customHeight="1" x14ac:dyDescent="0.3"/>
    <row r="1054" ht="12" customHeight="1" x14ac:dyDescent="0.3"/>
    <row r="1055" ht="12" customHeight="1" x14ac:dyDescent="0.3"/>
    <row r="1056" ht="12" customHeight="1" x14ac:dyDescent="0.3"/>
    <row r="1057" ht="12" customHeight="1" x14ac:dyDescent="0.3"/>
    <row r="1058" ht="12" customHeight="1" x14ac:dyDescent="0.3"/>
    <row r="1059" ht="12" customHeight="1" x14ac:dyDescent="0.3"/>
    <row r="1060" ht="12" customHeight="1" x14ac:dyDescent="0.3"/>
    <row r="1061" ht="12" customHeight="1" x14ac:dyDescent="0.3"/>
    <row r="1062" ht="12" customHeight="1" x14ac:dyDescent="0.3"/>
    <row r="1063" ht="12" customHeight="1" x14ac:dyDescent="0.3"/>
    <row r="1064" ht="12" customHeight="1" x14ac:dyDescent="0.3"/>
    <row r="1065" ht="12" customHeight="1" x14ac:dyDescent="0.3"/>
    <row r="1066" ht="12" customHeight="1" x14ac:dyDescent="0.3"/>
    <row r="1067" ht="12" customHeight="1" x14ac:dyDescent="0.3"/>
    <row r="1068" ht="12" customHeight="1" x14ac:dyDescent="0.3"/>
    <row r="1069" ht="12" customHeight="1" x14ac:dyDescent="0.3"/>
    <row r="1070" ht="12" customHeight="1" x14ac:dyDescent="0.3"/>
    <row r="1071" ht="12" customHeight="1" x14ac:dyDescent="0.3"/>
    <row r="1072" ht="12" customHeight="1" x14ac:dyDescent="0.3"/>
    <row r="1073" ht="12" customHeight="1" x14ac:dyDescent="0.3"/>
    <row r="1074" ht="12" customHeight="1" x14ac:dyDescent="0.3"/>
    <row r="1075" ht="12" customHeight="1" x14ac:dyDescent="0.3"/>
    <row r="1076" ht="12" customHeight="1" x14ac:dyDescent="0.3"/>
    <row r="1077" ht="12" customHeight="1" x14ac:dyDescent="0.3"/>
    <row r="1078" ht="12" customHeight="1" x14ac:dyDescent="0.3"/>
    <row r="1079" ht="12" customHeight="1" x14ac:dyDescent="0.3"/>
    <row r="1080" ht="12" customHeight="1" x14ac:dyDescent="0.3"/>
    <row r="1081" ht="12" customHeight="1" x14ac:dyDescent="0.3"/>
    <row r="1082" ht="12" customHeight="1" x14ac:dyDescent="0.3"/>
    <row r="1083" ht="12" customHeight="1" x14ac:dyDescent="0.3"/>
    <row r="1084" ht="12" customHeight="1" x14ac:dyDescent="0.3"/>
    <row r="1085" ht="12" customHeight="1" x14ac:dyDescent="0.3"/>
    <row r="1086" ht="12" customHeight="1" x14ac:dyDescent="0.3"/>
    <row r="1087" ht="12" customHeight="1" x14ac:dyDescent="0.3"/>
    <row r="1088" ht="12" customHeight="1" x14ac:dyDescent="0.3"/>
    <row r="1089" ht="12" customHeight="1" x14ac:dyDescent="0.3"/>
    <row r="1090" ht="12" customHeight="1" x14ac:dyDescent="0.3"/>
    <row r="1091" ht="12" customHeight="1" x14ac:dyDescent="0.3"/>
    <row r="1092" ht="12" customHeight="1" x14ac:dyDescent="0.3"/>
    <row r="1093" ht="12" customHeight="1" x14ac:dyDescent="0.3"/>
    <row r="1094" ht="12" customHeight="1" x14ac:dyDescent="0.3"/>
    <row r="1095" ht="12" customHeight="1" x14ac:dyDescent="0.3"/>
    <row r="1096" ht="12" customHeight="1" x14ac:dyDescent="0.3"/>
    <row r="1097" ht="12" customHeight="1" x14ac:dyDescent="0.3"/>
    <row r="1098" ht="12" customHeight="1" x14ac:dyDescent="0.3"/>
    <row r="1099" ht="12" customHeight="1" x14ac:dyDescent="0.3"/>
    <row r="1100" ht="12" customHeight="1" x14ac:dyDescent="0.3"/>
    <row r="1101" ht="12" customHeight="1" x14ac:dyDescent="0.3"/>
    <row r="1102" ht="12" customHeight="1" x14ac:dyDescent="0.3"/>
    <row r="1103" ht="12" customHeight="1" x14ac:dyDescent="0.3"/>
    <row r="1104" ht="12" customHeight="1" x14ac:dyDescent="0.3"/>
    <row r="1105" ht="12" customHeight="1" x14ac:dyDescent="0.3"/>
    <row r="1106" ht="12" customHeight="1" x14ac:dyDescent="0.3"/>
    <row r="1107" ht="12" customHeight="1" x14ac:dyDescent="0.3"/>
    <row r="1108" ht="12" customHeight="1" x14ac:dyDescent="0.3"/>
    <row r="1109" ht="12" customHeight="1" x14ac:dyDescent="0.3"/>
    <row r="1110" ht="12" customHeight="1" x14ac:dyDescent="0.3"/>
    <row r="1111" ht="12" customHeight="1" x14ac:dyDescent="0.3"/>
    <row r="1112" ht="12" customHeight="1" x14ac:dyDescent="0.3"/>
    <row r="1113" ht="12" customHeight="1" x14ac:dyDescent="0.3"/>
    <row r="1114" ht="12" customHeight="1" x14ac:dyDescent="0.3"/>
    <row r="1115" ht="12" customHeight="1" x14ac:dyDescent="0.3"/>
    <row r="1116" ht="12" customHeight="1" x14ac:dyDescent="0.3"/>
    <row r="1117" ht="12" customHeight="1" x14ac:dyDescent="0.3"/>
    <row r="1118" ht="12" customHeight="1" x14ac:dyDescent="0.3"/>
    <row r="1119" ht="12" customHeight="1" x14ac:dyDescent="0.3"/>
    <row r="1120" ht="12" customHeight="1" x14ac:dyDescent="0.3"/>
    <row r="1121" ht="12" customHeight="1" x14ac:dyDescent="0.3"/>
    <row r="1122" ht="12" customHeight="1" x14ac:dyDescent="0.3"/>
    <row r="1123" ht="12" customHeight="1" x14ac:dyDescent="0.3"/>
    <row r="1124" ht="12" customHeight="1" x14ac:dyDescent="0.3"/>
    <row r="1125" ht="12" customHeight="1" x14ac:dyDescent="0.3"/>
    <row r="1126" ht="12" customHeight="1" x14ac:dyDescent="0.3"/>
    <row r="1127" ht="12" customHeight="1" x14ac:dyDescent="0.3"/>
    <row r="1128" ht="12" customHeight="1" x14ac:dyDescent="0.3"/>
    <row r="1129" ht="12" customHeight="1" x14ac:dyDescent="0.3"/>
    <row r="1130" ht="12" customHeight="1" x14ac:dyDescent="0.3"/>
    <row r="1131" ht="12" customHeight="1" x14ac:dyDescent="0.3"/>
    <row r="1132" ht="12" customHeight="1" x14ac:dyDescent="0.3"/>
    <row r="1133" ht="12" customHeight="1" x14ac:dyDescent="0.3"/>
    <row r="1134" ht="12" customHeight="1" x14ac:dyDescent="0.3"/>
    <row r="1135" ht="12" customHeight="1" x14ac:dyDescent="0.3"/>
    <row r="1136" ht="12" customHeight="1" x14ac:dyDescent="0.3"/>
    <row r="1137" ht="12" customHeight="1" x14ac:dyDescent="0.3"/>
    <row r="1138" ht="12" customHeight="1" x14ac:dyDescent="0.3"/>
    <row r="1139" ht="12" customHeight="1" x14ac:dyDescent="0.3"/>
    <row r="1140" ht="12" customHeight="1" x14ac:dyDescent="0.3"/>
    <row r="1141" ht="12" customHeight="1" x14ac:dyDescent="0.3"/>
    <row r="1142" ht="12" customHeight="1" x14ac:dyDescent="0.3"/>
    <row r="1143" ht="12" customHeight="1" x14ac:dyDescent="0.3"/>
    <row r="1144" ht="12" customHeight="1" x14ac:dyDescent="0.3"/>
    <row r="1145" ht="12" customHeight="1" x14ac:dyDescent="0.3"/>
    <row r="1146" ht="12" customHeight="1" x14ac:dyDescent="0.3"/>
    <row r="1147" ht="12" customHeight="1" x14ac:dyDescent="0.3"/>
    <row r="1148" ht="12" customHeight="1" x14ac:dyDescent="0.3"/>
    <row r="1149" ht="12" customHeight="1" x14ac:dyDescent="0.3"/>
    <row r="1150" ht="12" customHeight="1" x14ac:dyDescent="0.3"/>
    <row r="1151" ht="12" customHeight="1" x14ac:dyDescent="0.3"/>
    <row r="1152" ht="12" customHeight="1" x14ac:dyDescent="0.3"/>
    <row r="1153" ht="12" customHeight="1" x14ac:dyDescent="0.3"/>
    <row r="1154" ht="12" customHeight="1" x14ac:dyDescent="0.3"/>
    <row r="1155" ht="12" customHeight="1" x14ac:dyDescent="0.3"/>
    <row r="1156" ht="12" customHeight="1" x14ac:dyDescent="0.3"/>
    <row r="1157" ht="12" customHeight="1" x14ac:dyDescent="0.3"/>
    <row r="1158" ht="12" customHeight="1" x14ac:dyDescent="0.3"/>
    <row r="1159" ht="12" customHeight="1" x14ac:dyDescent="0.3"/>
    <row r="1160" ht="12" customHeight="1" x14ac:dyDescent="0.3"/>
    <row r="1161" ht="12" customHeight="1" x14ac:dyDescent="0.3"/>
    <row r="1162" ht="12" customHeight="1" x14ac:dyDescent="0.3"/>
    <row r="1163" ht="12" customHeight="1" x14ac:dyDescent="0.3"/>
    <row r="1164" ht="12" customHeight="1" x14ac:dyDescent="0.3"/>
    <row r="1165" ht="12" customHeight="1" x14ac:dyDescent="0.3"/>
    <row r="1166" ht="12" customHeight="1" x14ac:dyDescent="0.3"/>
    <row r="1167" ht="12" customHeight="1" x14ac:dyDescent="0.3"/>
    <row r="1168" ht="12" customHeight="1" x14ac:dyDescent="0.3"/>
    <row r="1169" ht="12" customHeight="1" x14ac:dyDescent="0.3"/>
    <row r="1170" ht="12" customHeight="1" x14ac:dyDescent="0.3"/>
    <row r="1171" ht="12" customHeight="1" x14ac:dyDescent="0.3"/>
    <row r="1172" ht="12" customHeight="1" x14ac:dyDescent="0.3"/>
    <row r="1173" ht="12" customHeight="1" x14ac:dyDescent="0.3"/>
    <row r="1174" ht="12" customHeight="1" x14ac:dyDescent="0.3"/>
    <row r="1175" ht="12" customHeight="1" x14ac:dyDescent="0.3"/>
    <row r="1176" ht="12" customHeight="1" x14ac:dyDescent="0.3"/>
    <row r="1177" ht="12" customHeight="1" x14ac:dyDescent="0.3"/>
    <row r="1178" ht="12" customHeight="1" x14ac:dyDescent="0.3"/>
    <row r="1179" ht="12" customHeight="1" x14ac:dyDescent="0.3"/>
    <row r="1180" ht="12" customHeight="1" x14ac:dyDescent="0.3"/>
    <row r="1181" ht="12" customHeight="1" x14ac:dyDescent="0.3"/>
    <row r="1182" ht="12" customHeight="1" x14ac:dyDescent="0.3"/>
    <row r="1183" ht="12" customHeight="1" x14ac:dyDescent="0.3"/>
    <row r="1184" ht="12" customHeight="1" x14ac:dyDescent="0.3"/>
    <row r="1185" ht="12" customHeight="1" x14ac:dyDescent="0.3"/>
    <row r="1186" ht="12" customHeight="1" x14ac:dyDescent="0.3"/>
    <row r="1187" ht="12" customHeight="1" x14ac:dyDescent="0.3"/>
    <row r="1188" ht="12" customHeight="1" x14ac:dyDescent="0.3"/>
    <row r="1189" ht="12" customHeight="1" x14ac:dyDescent="0.3"/>
    <row r="1190" ht="12" customHeight="1" x14ac:dyDescent="0.3"/>
    <row r="1191" ht="12" customHeight="1" x14ac:dyDescent="0.3"/>
    <row r="1192" ht="12" customHeight="1" x14ac:dyDescent="0.3"/>
    <row r="1193" ht="12" customHeight="1" x14ac:dyDescent="0.3"/>
    <row r="1194" ht="12" customHeight="1" x14ac:dyDescent="0.3"/>
    <row r="1195" ht="12" customHeight="1" x14ac:dyDescent="0.3"/>
    <row r="1196" ht="12" customHeight="1" x14ac:dyDescent="0.3"/>
    <row r="1197" ht="12" customHeight="1" x14ac:dyDescent="0.3"/>
    <row r="1198" ht="12" customHeight="1" x14ac:dyDescent="0.3"/>
    <row r="1199" ht="12" customHeight="1" x14ac:dyDescent="0.3"/>
    <row r="1200" ht="12" customHeight="1" x14ac:dyDescent="0.3"/>
    <row r="1201" ht="12" customHeight="1" x14ac:dyDescent="0.3"/>
    <row r="1202" ht="12" customHeight="1" x14ac:dyDescent="0.3"/>
    <row r="1203" ht="12" customHeight="1" x14ac:dyDescent="0.3"/>
    <row r="1204" ht="12" customHeight="1" x14ac:dyDescent="0.3"/>
    <row r="1205" ht="12" customHeight="1" x14ac:dyDescent="0.3"/>
    <row r="1206" ht="12" customHeight="1" x14ac:dyDescent="0.3"/>
    <row r="1207" ht="12" customHeight="1" x14ac:dyDescent="0.3"/>
    <row r="1208" ht="12" customHeight="1" x14ac:dyDescent="0.3"/>
    <row r="1209" ht="12" customHeight="1" x14ac:dyDescent="0.3"/>
    <row r="1210" ht="12" customHeight="1" x14ac:dyDescent="0.3"/>
    <row r="1211" ht="12" customHeight="1" x14ac:dyDescent="0.3"/>
    <row r="1212" ht="12" customHeight="1" x14ac:dyDescent="0.3"/>
    <row r="1213" ht="12" customHeight="1" x14ac:dyDescent="0.3"/>
    <row r="1214" ht="12" customHeight="1" x14ac:dyDescent="0.3"/>
    <row r="1215" ht="12" customHeight="1" x14ac:dyDescent="0.3"/>
    <row r="1216" ht="12" customHeight="1" x14ac:dyDescent="0.3"/>
    <row r="1217" ht="12" customHeight="1" x14ac:dyDescent="0.3"/>
    <row r="1218" ht="12" customHeight="1" x14ac:dyDescent="0.3"/>
    <row r="1219" ht="12" customHeight="1" x14ac:dyDescent="0.3"/>
    <row r="1220" ht="12" customHeight="1" x14ac:dyDescent="0.3"/>
    <row r="1221" ht="12" customHeight="1" x14ac:dyDescent="0.3"/>
    <row r="1222" ht="12" customHeight="1" x14ac:dyDescent="0.3"/>
    <row r="1223" ht="12" customHeight="1" x14ac:dyDescent="0.3"/>
    <row r="1224" ht="12" customHeight="1" x14ac:dyDescent="0.3"/>
    <row r="1225" ht="12" customHeight="1" x14ac:dyDescent="0.3"/>
    <row r="1226" ht="12" customHeight="1" x14ac:dyDescent="0.3"/>
    <row r="1227" ht="12" customHeight="1" x14ac:dyDescent="0.3"/>
    <row r="1228" ht="12" customHeight="1" x14ac:dyDescent="0.3"/>
    <row r="1229" ht="12" customHeight="1" x14ac:dyDescent="0.3"/>
    <row r="1230" ht="12" customHeight="1" x14ac:dyDescent="0.3"/>
    <row r="1231" ht="12" customHeight="1" x14ac:dyDescent="0.3"/>
    <row r="1232" ht="12" customHeight="1" x14ac:dyDescent="0.3"/>
    <row r="1233" ht="12" customHeight="1" x14ac:dyDescent="0.3"/>
    <row r="1234" ht="12" customHeight="1" x14ac:dyDescent="0.3"/>
    <row r="1235" ht="12" customHeight="1" x14ac:dyDescent="0.3"/>
    <row r="1236" ht="12" customHeight="1" x14ac:dyDescent="0.3"/>
    <row r="1237" ht="12" customHeight="1" x14ac:dyDescent="0.3"/>
    <row r="1238" ht="12" customHeight="1" x14ac:dyDescent="0.3"/>
    <row r="1239" ht="12" customHeight="1" x14ac:dyDescent="0.3"/>
    <row r="1240" ht="12" customHeight="1" x14ac:dyDescent="0.3"/>
    <row r="1241" ht="12" customHeight="1" x14ac:dyDescent="0.3"/>
    <row r="1242" ht="12" customHeight="1" x14ac:dyDescent="0.3"/>
    <row r="1243" ht="12" customHeight="1" x14ac:dyDescent="0.3"/>
    <row r="1244" ht="12" customHeight="1" x14ac:dyDescent="0.3"/>
    <row r="1245" ht="12" customHeight="1" x14ac:dyDescent="0.3"/>
    <row r="1246" ht="12" customHeight="1" x14ac:dyDescent="0.3"/>
    <row r="1247" ht="12" customHeight="1" x14ac:dyDescent="0.3"/>
    <row r="1248" ht="12" customHeight="1" x14ac:dyDescent="0.3"/>
    <row r="1249" ht="12" customHeight="1" x14ac:dyDescent="0.3"/>
    <row r="1250" ht="12" customHeight="1" x14ac:dyDescent="0.3"/>
    <row r="1251" ht="12" customHeight="1" x14ac:dyDescent="0.3"/>
    <row r="1252" ht="12" customHeight="1" x14ac:dyDescent="0.3"/>
    <row r="1253" ht="12" customHeight="1" x14ac:dyDescent="0.3"/>
    <row r="1254" ht="12" customHeight="1" x14ac:dyDescent="0.3"/>
    <row r="1255" ht="12" customHeight="1" x14ac:dyDescent="0.3"/>
    <row r="1256" ht="12" customHeight="1" x14ac:dyDescent="0.3"/>
    <row r="1257" ht="12" customHeight="1" x14ac:dyDescent="0.3"/>
    <row r="1258" ht="12" customHeight="1" x14ac:dyDescent="0.3"/>
    <row r="1259" ht="12" customHeight="1" x14ac:dyDescent="0.3"/>
    <row r="1260" ht="12" customHeight="1" x14ac:dyDescent="0.3"/>
    <row r="1261" ht="12" customHeight="1" x14ac:dyDescent="0.3"/>
    <row r="1262" ht="12" customHeight="1" x14ac:dyDescent="0.3"/>
    <row r="1263" ht="12" customHeight="1" x14ac:dyDescent="0.3"/>
    <row r="1264" ht="12" customHeight="1" x14ac:dyDescent="0.3"/>
    <row r="1265" ht="12" customHeight="1" x14ac:dyDescent="0.3"/>
    <row r="1266" ht="12" customHeight="1" x14ac:dyDescent="0.3"/>
    <row r="1267" ht="12" customHeight="1" x14ac:dyDescent="0.3"/>
    <row r="1268" ht="12" customHeight="1" x14ac:dyDescent="0.3"/>
    <row r="1269" ht="12" customHeight="1" x14ac:dyDescent="0.3"/>
    <row r="1270" ht="12" customHeight="1" x14ac:dyDescent="0.3"/>
    <row r="1271" ht="12" customHeight="1" x14ac:dyDescent="0.3"/>
    <row r="1272" ht="12" customHeight="1" x14ac:dyDescent="0.3"/>
    <row r="1273" ht="12" customHeight="1" x14ac:dyDescent="0.3"/>
    <row r="1274" ht="12" customHeight="1" x14ac:dyDescent="0.3"/>
    <row r="1275" ht="12" customHeight="1" x14ac:dyDescent="0.3"/>
    <row r="1276" ht="12" customHeight="1" x14ac:dyDescent="0.3"/>
    <row r="1277" ht="12" customHeight="1" x14ac:dyDescent="0.3"/>
    <row r="1278" ht="12" customHeight="1" x14ac:dyDescent="0.3"/>
    <row r="1279" ht="12" customHeight="1" x14ac:dyDescent="0.3"/>
    <row r="1280" ht="12" customHeight="1" x14ac:dyDescent="0.3"/>
    <row r="1281" ht="12" customHeight="1" x14ac:dyDescent="0.3"/>
    <row r="1282" ht="12" customHeight="1" x14ac:dyDescent="0.3"/>
    <row r="1283" ht="12" customHeight="1" x14ac:dyDescent="0.3"/>
    <row r="1284" ht="12" customHeight="1" x14ac:dyDescent="0.3"/>
    <row r="1285" ht="12" customHeight="1" x14ac:dyDescent="0.3"/>
    <row r="1286" ht="12" customHeight="1" x14ac:dyDescent="0.3"/>
    <row r="1287" ht="12" customHeight="1" x14ac:dyDescent="0.3"/>
    <row r="1288" ht="12" customHeight="1" x14ac:dyDescent="0.3"/>
    <row r="1289" ht="12" customHeight="1" x14ac:dyDescent="0.3"/>
    <row r="1290" ht="12" customHeight="1" x14ac:dyDescent="0.3"/>
    <row r="1291" ht="12" customHeight="1" x14ac:dyDescent="0.3"/>
    <row r="1292" ht="12" customHeight="1" x14ac:dyDescent="0.3"/>
    <row r="1293" ht="12" customHeight="1" x14ac:dyDescent="0.3"/>
    <row r="1294" ht="12" customHeight="1" x14ac:dyDescent="0.3"/>
    <row r="1295" ht="12" customHeight="1" x14ac:dyDescent="0.3"/>
    <row r="1296" ht="12" customHeight="1" x14ac:dyDescent="0.3"/>
    <row r="1297" ht="12" customHeight="1" x14ac:dyDescent="0.3"/>
    <row r="1298" ht="12" customHeight="1" x14ac:dyDescent="0.3"/>
    <row r="1299" ht="12" customHeight="1" x14ac:dyDescent="0.3"/>
    <row r="1300" ht="12" customHeight="1" x14ac:dyDescent="0.3"/>
    <row r="1301" ht="12" customHeight="1" x14ac:dyDescent="0.3"/>
    <row r="1302" ht="12" customHeight="1" x14ac:dyDescent="0.3"/>
    <row r="1303" ht="12" customHeight="1" x14ac:dyDescent="0.3"/>
    <row r="1304" ht="12" customHeight="1" x14ac:dyDescent="0.3"/>
    <row r="1305" ht="12" customHeight="1" x14ac:dyDescent="0.3"/>
    <row r="1306" ht="12" customHeight="1" x14ac:dyDescent="0.3"/>
    <row r="1307" ht="12" customHeight="1" x14ac:dyDescent="0.3"/>
    <row r="1308" ht="12" customHeight="1" x14ac:dyDescent="0.3"/>
    <row r="1309" ht="12" customHeight="1" x14ac:dyDescent="0.3"/>
    <row r="1310" ht="12" customHeight="1" x14ac:dyDescent="0.3"/>
    <row r="1311" ht="12" customHeight="1" x14ac:dyDescent="0.3"/>
    <row r="1312" ht="12" customHeight="1" x14ac:dyDescent="0.3"/>
    <row r="1313" ht="12" customHeight="1" x14ac:dyDescent="0.3"/>
    <row r="1314" ht="12" customHeight="1" x14ac:dyDescent="0.3"/>
    <row r="1315" ht="12" customHeight="1" x14ac:dyDescent="0.3"/>
    <row r="1316" ht="12" customHeight="1" x14ac:dyDescent="0.3"/>
    <row r="1317" ht="12" customHeight="1" x14ac:dyDescent="0.3"/>
    <row r="1318" ht="12" customHeight="1" x14ac:dyDescent="0.3"/>
    <row r="1319" ht="12" customHeight="1" x14ac:dyDescent="0.3"/>
    <row r="1320" ht="12" customHeight="1" x14ac:dyDescent="0.3"/>
    <row r="1321" ht="12" customHeight="1" x14ac:dyDescent="0.3"/>
    <row r="1322" ht="12" customHeight="1" x14ac:dyDescent="0.3"/>
    <row r="1323" ht="12" customHeight="1" x14ac:dyDescent="0.3"/>
    <row r="1324" ht="12" customHeight="1" x14ac:dyDescent="0.3"/>
    <row r="1325" ht="12" customHeight="1" x14ac:dyDescent="0.3"/>
    <row r="1326" ht="12" customHeight="1" x14ac:dyDescent="0.3"/>
    <row r="1327" ht="12" customHeight="1" x14ac:dyDescent="0.3"/>
    <row r="1328" ht="12" customHeight="1" x14ac:dyDescent="0.3"/>
    <row r="1329" ht="12" customHeight="1" x14ac:dyDescent="0.3"/>
    <row r="1330" ht="12" customHeight="1" x14ac:dyDescent="0.3"/>
    <row r="1331" ht="12" customHeight="1" x14ac:dyDescent="0.3"/>
    <row r="1332" ht="12" customHeight="1" x14ac:dyDescent="0.3"/>
    <row r="1333" ht="12" customHeight="1" x14ac:dyDescent="0.3"/>
    <row r="1334" ht="12" customHeight="1" x14ac:dyDescent="0.3"/>
    <row r="1335" ht="12" customHeight="1" x14ac:dyDescent="0.3"/>
    <row r="1336" ht="12" customHeight="1" x14ac:dyDescent="0.3"/>
    <row r="1337" ht="12" customHeight="1" x14ac:dyDescent="0.3"/>
    <row r="1338" ht="12" customHeight="1" x14ac:dyDescent="0.3"/>
    <row r="1339" ht="12" customHeight="1" x14ac:dyDescent="0.3"/>
    <row r="1340" ht="12" customHeight="1" x14ac:dyDescent="0.3"/>
    <row r="1341" ht="12" customHeight="1" x14ac:dyDescent="0.3"/>
    <row r="1342" ht="12" customHeight="1" x14ac:dyDescent="0.3"/>
    <row r="1343" ht="12" customHeight="1" x14ac:dyDescent="0.3"/>
    <row r="1344" ht="12" customHeight="1" x14ac:dyDescent="0.3"/>
    <row r="1345" ht="12" customHeight="1" x14ac:dyDescent="0.3"/>
    <row r="1346" ht="12" customHeight="1" x14ac:dyDescent="0.3"/>
    <row r="1347" ht="12" customHeight="1" x14ac:dyDescent="0.3"/>
    <row r="1348" ht="12" customHeight="1" x14ac:dyDescent="0.3"/>
    <row r="1349" ht="12" customHeight="1" x14ac:dyDescent="0.3"/>
    <row r="1350" ht="12" customHeight="1" x14ac:dyDescent="0.3"/>
    <row r="1351" ht="12" customHeight="1" x14ac:dyDescent="0.3"/>
    <row r="1352" ht="12" customHeight="1" x14ac:dyDescent="0.3"/>
    <row r="1353" ht="12" customHeight="1" x14ac:dyDescent="0.3"/>
    <row r="1354" ht="12" customHeight="1" x14ac:dyDescent="0.3"/>
    <row r="1355" ht="12" customHeight="1" x14ac:dyDescent="0.3"/>
    <row r="1356" ht="12" customHeight="1" x14ac:dyDescent="0.3"/>
    <row r="1357" ht="12" customHeight="1" x14ac:dyDescent="0.3"/>
    <row r="1358" ht="12" customHeight="1" x14ac:dyDescent="0.3"/>
    <row r="1359" ht="12" customHeight="1" x14ac:dyDescent="0.3"/>
    <row r="1360" ht="12" customHeight="1" x14ac:dyDescent="0.3"/>
    <row r="1361" ht="12" customHeight="1" x14ac:dyDescent="0.3"/>
    <row r="1362" ht="12" customHeight="1" x14ac:dyDescent="0.3"/>
    <row r="1363" ht="12" customHeight="1" x14ac:dyDescent="0.3"/>
    <row r="1364" ht="12" customHeight="1" x14ac:dyDescent="0.3"/>
    <row r="1365" ht="12" customHeight="1" x14ac:dyDescent="0.3"/>
    <row r="1366" ht="12" customHeight="1" x14ac:dyDescent="0.3"/>
    <row r="1367" ht="12" customHeight="1" x14ac:dyDescent="0.3"/>
    <row r="1368" ht="12" customHeight="1" x14ac:dyDescent="0.3"/>
    <row r="1369" ht="12" customHeight="1" x14ac:dyDescent="0.3"/>
    <row r="1370" ht="12" customHeight="1" x14ac:dyDescent="0.3"/>
    <row r="1371" ht="12" customHeight="1" x14ac:dyDescent="0.3"/>
    <row r="1372" ht="12" customHeight="1" x14ac:dyDescent="0.3"/>
    <row r="1373" ht="12" customHeight="1" x14ac:dyDescent="0.3"/>
    <row r="1374" ht="12" customHeight="1" x14ac:dyDescent="0.3"/>
    <row r="1375" ht="12" customHeight="1" x14ac:dyDescent="0.3"/>
    <row r="1376" ht="12" customHeight="1" x14ac:dyDescent="0.3"/>
    <row r="1377" ht="12" customHeight="1" x14ac:dyDescent="0.3"/>
    <row r="1378" ht="12" customHeight="1" x14ac:dyDescent="0.3"/>
    <row r="1379" ht="12" customHeight="1" x14ac:dyDescent="0.3"/>
    <row r="1380" ht="12" customHeight="1" x14ac:dyDescent="0.3"/>
    <row r="1381" ht="12" customHeight="1" x14ac:dyDescent="0.3"/>
    <row r="1382" ht="12" customHeight="1" x14ac:dyDescent="0.3"/>
    <row r="1383" ht="12" customHeight="1" x14ac:dyDescent="0.3"/>
    <row r="1384" ht="12" customHeight="1" x14ac:dyDescent="0.3"/>
    <row r="1385" ht="12" customHeight="1" x14ac:dyDescent="0.3"/>
    <row r="1386" ht="12" customHeight="1" x14ac:dyDescent="0.3"/>
    <row r="1387" ht="12" customHeight="1" x14ac:dyDescent="0.3"/>
    <row r="1388" ht="12" customHeight="1" x14ac:dyDescent="0.3"/>
    <row r="1389" ht="12" customHeight="1" x14ac:dyDescent="0.3"/>
    <row r="1390" ht="12" customHeight="1" x14ac:dyDescent="0.3"/>
    <row r="1391" ht="12" customHeight="1" x14ac:dyDescent="0.3"/>
    <row r="1392" ht="12" customHeight="1" x14ac:dyDescent="0.3"/>
    <row r="1393" ht="12" customHeight="1" x14ac:dyDescent="0.3"/>
    <row r="1394" ht="12" customHeight="1" x14ac:dyDescent="0.3"/>
    <row r="1395" ht="12" customHeight="1" x14ac:dyDescent="0.3"/>
    <row r="1396" ht="12" customHeight="1" x14ac:dyDescent="0.3"/>
    <row r="1397" ht="12" customHeight="1" x14ac:dyDescent="0.3"/>
    <row r="1398" ht="12" customHeight="1" x14ac:dyDescent="0.3"/>
    <row r="1399" ht="12" customHeight="1" x14ac:dyDescent="0.3"/>
    <row r="1400" ht="12" customHeight="1" x14ac:dyDescent="0.3"/>
    <row r="1401" ht="12" customHeight="1" x14ac:dyDescent="0.3"/>
    <row r="1402" ht="12" customHeight="1" x14ac:dyDescent="0.3"/>
    <row r="1403" ht="12" customHeight="1" x14ac:dyDescent="0.3"/>
    <row r="1404" ht="12" customHeight="1" x14ac:dyDescent="0.3"/>
    <row r="1405" ht="12" customHeight="1" x14ac:dyDescent="0.3"/>
    <row r="1406" ht="12" customHeight="1" x14ac:dyDescent="0.3"/>
    <row r="1407" ht="12" customHeight="1" x14ac:dyDescent="0.3"/>
    <row r="1408" ht="12" customHeight="1" x14ac:dyDescent="0.3"/>
    <row r="1409" ht="12" customHeight="1" x14ac:dyDescent="0.3"/>
    <row r="1410" ht="12" customHeight="1" x14ac:dyDescent="0.3"/>
    <row r="1411" ht="12" customHeight="1" x14ac:dyDescent="0.3"/>
    <row r="1412" ht="12" customHeight="1" x14ac:dyDescent="0.3"/>
    <row r="1413" ht="12" customHeight="1" x14ac:dyDescent="0.3"/>
    <row r="1414" ht="12" customHeight="1" x14ac:dyDescent="0.3"/>
    <row r="1415" ht="12" customHeight="1" x14ac:dyDescent="0.3"/>
    <row r="1416" ht="12" customHeight="1" x14ac:dyDescent="0.3"/>
    <row r="1417" ht="12" customHeight="1" x14ac:dyDescent="0.3"/>
    <row r="1418" ht="12" customHeight="1" x14ac:dyDescent="0.3"/>
    <row r="1419" ht="12" customHeight="1" x14ac:dyDescent="0.3"/>
    <row r="1420" ht="12" customHeight="1" x14ac:dyDescent="0.3"/>
    <row r="1421" ht="12" customHeight="1" x14ac:dyDescent="0.3"/>
    <row r="1422" ht="12" customHeight="1" x14ac:dyDescent="0.3"/>
    <row r="1423" ht="12" customHeight="1" x14ac:dyDescent="0.3"/>
    <row r="1424" ht="12" customHeight="1" x14ac:dyDescent="0.3"/>
    <row r="1425" ht="12" customHeight="1" x14ac:dyDescent="0.3"/>
    <row r="1426" ht="12" customHeight="1" x14ac:dyDescent="0.3"/>
    <row r="1427" ht="12" customHeight="1" x14ac:dyDescent="0.3"/>
    <row r="1428" ht="12" customHeight="1" x14ac:dyDescent="0.3"/>
    <row r="1429" ht="12" customHeight="1" x14ac:dyDescent="0.3"/>
    <row r="1430" ht="12" customHeight="1" x14ac:dyDescent="0.3"/>
    <row r="1431" ht="12" customHeight="1" x14ac:dyDescent="0.3"/>
    <row r="1432" ht="12" customHeight="1" x14ac:dyDescent="0.3"/>
    <row r="1433" ht="12" customHeight="1" x14ac:dyDescent="0.3"/>
    <row r="1434" ht="12" customHeight="1" x14ac:dyDescent="0.3"/>
    <row r="1435" ht="12" customHeight="1" x14ac:dyDescent="0.3"/>
    <row r="1436" ht="12" customHeight="1" x14ac:dyDescent="0.3"/>
    <row r="1437" ht="12" customHeight="1" x14ac:dyDescent="0.3"/>
    <row r="1438" ht="12" customHeight="1" x14ac:dyDescent="0.3"/>
    <row r="1439" ht="12" customHeight="1" x14ac:dyDescent="0.3"/>
    <row r="1440" ht="12" customHeight="1" x14ac:dyDescent="0.3"/>
    <row r="1441" ht="12" customHeight="1" x14ac:dyDescent="0.3"/>
    <row r="1442" ht="12" customHeight="1" x14ac:dyDescent="0.3"/>
    <row r="1443" ht="12" customHeight="1" x14ac:dyDescent="0.3"/>
    <row r="1444" ht="12" customHeight="1" x14ac:dyDescent="0.3"/>
    <row r="1445" ht="12" customHeight="1" x14ac:dyDescent="0.3"/>
    <row r="1446" ht="12" customHeight="1" x14ac:dyDescent="0.3"/>
    <row r="1447" ht="12" customHeight="1" x14ac:dyDescent="0.3"/>
    <row r="1448" ht="12" customHeight="1" x14ac:dyDescent="0.3"/>
    <row r="1449" ht="12" customHeight="1" x14ac:dyDescent="0.3"/>
    <row r="1450" ht="12" customHeight="1" x14ac:dyDescent="0.3"/>
    <row r="1451" ht="12" customHeight="1" x14ac:dyDescent="0.3"/>
    <row r="1452" ht="12" customHeight="1" x14ac:dyDescent="0.3"/>
    <row r="1453" ht="12" customHeight="1" x14ac:dyDescent="0.3"/>
    <row r="1454" ht="12" customHeight="1" x14ac:dyDescent="0.3"/>
    <row r="1455" ht="12" customHeight="1" x14ac:dyDescent="0.3"/>
    <row r="1456" ht="12" customHeight="1" x14ac:dyDescent="0.3"/>
    <row r="1457" ht="12" customHeight="1" x14ac:dyDescent="0.3"/>
    <row r="1458" ht="12" customHeight="1" x14ac:dyDescent="0.3"/>
    <row r="1459" ht="12" customHeight="1" x14ac:dyDescent="0.3"/>
    <row r="1460" ht="12" customHeight="1" x14ac:dyDescent="0.3"/>
    <row r="1461" ht="12" customHeight="1" x14ac:dyDescent="0.3"/>
    <row r="1462" ht="12" customHeight="1" x14ac:dyDescent="0.3"/>
    <row r="1463" ht="12" customHeight="1" x14ac:dyDescent="0.3"/>
    <row r="1464" ht="12" customHeight="1" x14ac:dyDescent="0.3"/>
    <row r="1465" ht="12" customHeight="1" x14ac:dyDescent="0.3"/>
    <row r="1466" ht="12" customHeight="1" x14ac:dyDescent="0.3"/>
    <row r="1467" ht="12" customHeight="1" x14ac:dyDescent="0.3"/>
    <row r="1468" ht="12" customHeight="1" x14ac:dyDescent="0.3"/>
    <row r="1469" ht="12" customHeight="1" x14ac:dyDescent="0.3"/>
    <row r="1470" ht="12" customHeight="1" x14ac:dyDescent="0.3"/>
    <row r="1471" ht="12" customHeight="1" x14ac:dyDescent="0.3"/>
    <row r="1472" ht="12" customHeight="1" x14ac:dyDescent="0.3"/>
    <row r="1473" ht="12" customHeight="1" x14ac:dyDescent="0.3"/>
    <row r="1474" ht="12" customHeight="1" x14ac:dyDescent="0.3"/>
    <row r="1475" ht="12" customHeight="1" x14ac:dyDescent="0.3"/>
    <row r="1476" ht="12" customHeight="1" x14ac:dyDescent="0.3"/>
    <row r="1477" ht="12" customHeight="1" x14ac:dyDescent="0.3"/>
    <row r="1478" ht="12" customHeight="1" x14ac:dyDescent="0.3"/>
    <row r="1479" ht="12" customHeight="1" x14ac:dyDescent="0.3"/>
    <row r="1480" ht="12" customHeight="1" x14ac:dyDescent="0.3"/>
    <row r="1481" ht="12" customHeight="1" x14ac:dyDescent="0.3"/>
    <row r="1482" ht="12" customHeight="1" x14ac:dyDescent="0.3"/>
    <row r="1483" ht="12" customHeight="1" x14ac:dyDescent="0.3"/>
    <row r="1484" ht="12" customHeight="1" x14ac:dyDescent="0.3"/>
    <row r="1485" ht="12" customHeight="1" x14ac:dyDescent="0.3"/>
    <row r="1486" ht="12" customHeight="1" x14ac:dyDescent="0.3"/>
    <row r="1487" ht="12" customHeight="1" x14ac:dyDescent="0.3"/>
    <row r="1488" ht="12" customHeight="1" x14ac:dyDescent="0.3"/>
    <row r="1489" ht="12" customHeight="1" x14ac:dyDescent="0.3"/>
    <row r="1490" ht="12" customHeight="1" x14ac:dyDescent="0.3"/>
    <row r="1491" ht="12" customHeight="1" x14ac:dyDescent="0.3"/>
    <row r="1492" ht="12" customHeight="1" x14ac:dyDescent="0.3"/>
    <row r="1493" ht="12" customHeight="1" x14ac:dyDescent="0.3"/>
    <row r="1494" ht="12" customHeight="1" x14ac:dyDescent="0.3"/>
    <row r="1495" ht="12" customHeight="1" x14ac:dyDescent="0.3"/>
    <row r="1496" ht="12" customHeight="1" x14ac:dyDescent="0.3"/>
    <row r="1497" ht="12" customHeight="1" x14ac:dyDescent="0.3"/>
    <row r="1498" ht="12" customHeight="1" x14ac:dyDescent="0.3"/>
    <row r="1499" ht="12" customHeight="1" x14ac:dyDescent="0.3"/>
    <row r="1500" ht="12" customHeight="1" x14ac:dyDescent="0.3"/>
    <row r="1501" ht="12" customHeight="1" x14ac:dyDescent="0.3"/>
    <row r="1502" ht="12" customHeight="1" x14ac:dyDescent="0.3"/>
    <row r="1503" ht="12" customHeight="1" x14ac:dyDescent="0.3"/>
    <row r="1504" ht="12" customHeight="1" x14ac:dyDescent="0.3"/>
    <row r="1505" ht="12" customHeight="1" x14ac:dyDescent="0.3"/>
    <row r="1506" ht="12" customHeight="1" x14ac:dyDescent="0.3"/>
    <row r="1507" ht="12" customHeight="1" x14ac:dyDescent="0.3"/>
    <row r="1508" ht="12" customHeight="1" x14ac:dyDescent="0.3"/>
    <row r="1509" ht="12" customHeight="1" x14ac:dyDescent="0.3"/>
    <row r="1510" ht="12" customHeight="1" x14ac:dyDescent="0.3"/>
    <row r="1511" ht="12" customHeight="1" x14ac:dyDescent="0.3"/>
    <row r="1512" ht="12" customHeight="1" x14ac:dyDescent="0.3"/>
    <row r="1513" ht="12" customHeight="1" x14ac:dyDescent="0.3"/>
    <row r="1514" ht="12" customHeight="1" x14ac:dyDescent="0.3"/>
    <row r="1515" ht="12" customHeight="1" x14ac:dyDescent="0.3"/>
    <row r="1516" ht="12" customHeight="1" x14ac:dyDescent="0.3"/>
    <row r="1517" ht="12" customHeight="1" x14ac:dyDescent="0.3"/>
    <row r="1518" ht="12" customHeight="1" x14ac:dyDescent="0.3"/>
    <row r="1519" ht="12" customHeight="1" x14ac:dyDescent="0.3"/>
    <row r="1520" ht="12" customHeight="1" x14ac:dyDescent="0.3"/>
    <row r="1521" ht="12" customHeight="1" x14ac:dyDescent="0.3"/>
    <row r="1522" ht="12" customHeight="1" x14ac:dyDescent="0.3"/>
    <row r="1523" ht="12" customHeight="1" x14ac:dyDescent="0.3"/>
    <row r="1524" ht="12" customHeight="1" x14ac:dyDescent="0.3"/>
    <row r="1525" ht="12" customHeight="1" x14ac:dyDescent="0.3"/>
    <row r="1526" ht="12" customHeight="1" x14ac:dyDescent="0.3"/>
    <row r="1527" ht="12" customHeight="1" x14ac:dyDescent="0.3"/>
    <row r="1528" ht="12" customHeight="1" x14ac:dyDescent="0.3"/>
    <row r="1529" ht="12" customHeight="1" x14ac:dyDescent="0.3"/>
    <row r="1530" ht="12" customHeight="1" x14ac:dyDescent="0.3"/>
    <row r="1531" ht="12" customHeight="1" x14ac:dyDescent="0.3"/>
    <row r="1532" ht="12" customHeight="1" x14ac:dyDescent="0.3"/>
    <row r="1533" ht="12" customHeight="1" x14ac:dyDescent="0.3"/>
    <row r="1534" ht="12" customHeight="1" x14ac:dyDescent="0.3"/>
    <row r="1535" ht="12" customHeight="1" x14ac:dyDescent="0.3"/>
    <row r="1536" ht="12" customHeight="1" x14ac:dyDescent="0.3"/>
    <row r="1537" ht="12" customHeight="1" x14ac:dyDescent="0.3"/>
    <row r="1538" ht="12" customHeight="1" x14ac:dyDescent="0.3"/>
    <row r="1539" ht="12" customHeight="1" x14ac:dyDescent="0.3"/>
    <row r="1540" ht="12" customHeight="1" x14ac:dyDescent="0.3"/>
    <row r="1541" ht="12" customHeight="1" x14ac:dyDescent="0.3"/>
    <row r="1542" ht="12" customHeight="1" x14ac:dyDescent="0.3"/>
    <row r="1543" ht="12" customHeight="1" x14ac:dyDescent="0.3"/>
    <row r="1544" ht="12" customHeight="1" x14ac:dyDescent="0.3"/>
    <row r="1545" ht="12" customHeight="1" x14ac:dyDescent="0.3"/>
    <row r="1546" ht="12" customHeight="1" x14ac:dyDescent="0.3"/>
    <row r="1547" ht="12" customHeight="1" x14ac:dyDescent="0.3"/>
    <row r="1548" ht="12" customHeight="1" x14ac:dyDescent="0.3"/>
    <row r="1549" ht="12" customHeight="1" x14ac:dyDescent="0.3"/>
    <row r="1550" ht="12" customHeight="1" x14ac:dyDescent="0.3"/>
    <row r="1551" ht="12" customHeight="1" x14ac:dyDescent="0.3"/>
    <row r="1552" ht="12" customHeight="1" x14ac:dyDescent="0.3"/>
    <row r="1553" ht="12" customHeight="1" x14ac:dyDescent="0.3"/>
    <row r="1554" ht="12" customHeight="1" x14ac:dyDescent="0.3"/>
    <row r="1555" ht="12" customHeight="1" x14ac:dyDescent="0.3"/>
    <row r="1556" ht="12" customHeight="1" x14ac:dyDescent="0.3"/>
    <row r="1557" ht="12" customHeight="1" x14ac:dyDescent="0.3"/>
    <row r="1558" ht="12" customHeight="1" x14ac:dyDescent="0.3"/>
    <row r="1559" ht="12" customHeight="1" x14ac:dyDescent="0.3"/>
    <row r="1560" ht="12" customHeight="1" x14ac:dyDescent="0.3"/>
    <row r="1561" ht="12" customHeight="1" x14ac:dyDescent="0.3"/>
    <row r="1562" ht="12" customHeight="1" x14ac:dyDescent="0.3"/>
    <row r="1563" ht="12" customHeight="1" x14ac:dyDescent="0.3"/>
    <row r="1564" ht="12" customHeight="1" x14ac:dyDescent="0.3"/>
    <row r="1565" ht="12" customHeight="1" x14ac:dyDescent="0.3"/>
    <row r="1566" ht="12" customHeight="1" x14ac:dyDescent="0.3"/>
    <row r="1567" ht="12" customHeight="1" x14ac:dyDescent="0.3"/>
    <row r="1568" ht="12" customHeight="1" x14ac:dyDescent="0.3"/>
    <row r="1569" ht="12" customHeight="1" x14ac:dyDescent="0.3"/>
    <row r="1570" ht="12" customHeight="1" x14ac:dyDescent="0.3"/>
    <row r="1571" ht="12" customHeight="1" x14ac:dyDescent="0.3"/>
    <row r="1572" ht="12" customHeight="1" x14ac:dyDescent="0.3"/>
    <row r="1573" ht="12" customHeight="1" x14ac:dyDescent="0.3"/>
    <row r="1574" ht="12" customHeight="1" x14ac:dyDescent="0.3"/>
    <row r="1575" ht="12" customHeight="1" x14ac:dyDescent="0.3"/>
    <row r="1576" ht="12" customHeight="1" x14ac:dyDescent="0.3"/>
    <row r="1577" ht="12" customHeight="1" x14ac:dyDescent="0.3"/>
    <row r="1578" ht="12" customHeight="1" x14ac:dyDescent="0.3"/>
    <row r="1579" ht="12" customHeight="1" x14ac:dyDescent="0.3"/>
    <row r="1580" ht="12" customHeight="1" x14ac:dyDescent="0.3"/>
    <row r="1581" ht="12" customHeight="1" x14ac:dyDescent="0.3"/>
    <row r="1582" ht="12" customHeight="1" x14ac:dyDescent="0.3"/>
    <row r="1583" ht="12" customHeight="1" x14ac:dyDescent="0.3"/>
    <row r="1584" ht="12" customHeight="1" x14ac:dyDescent="0.3"/>
    <row r="1585" ht="12" customHeight="1" x14ac:dyDescent="0.3"/>
    <row r="1586" ht="12" customHeight="1" x14ac:dyDescent="0.3"/>
    <row r="1587" ht="12" customHeight="1" x14ac:dyDescent="0.3"/>
    <row r="1588" ht="12" customHeight="1" x14ac:dyDescent="0.3"/>
    <row r="1589" ht="12" customHeight="1" x14ac:dyDescent="0.3"/>
    <row r="1590" ht="12" customHeight="1" x14ac:dyDescent="0.3"/>
    <row r="1591" ht="12" customHeight="1" x14ac:dyDescent="0.3"/>
    <row r="1592" ht="12" customHeight="1" x14ac:dyDescent="0.3"/>
    <row r="1593" ht="12" customHeight="1" x14ac:dyDescent="0.3"/>
    <row r="1594" ht="12" customHeight="1" x14ac:dyDescent="0.3"/>
    <row r="1595" ht="12" customHeight="1" x14ac:dyDescent="0.3"/>
    <row r="1596" ht="12" customHeight="1" x14ac:dyDescent="0.3"/>
    <row r="1597" ht="12" customHeight="1" x14ac:dyDescent="0.3"/>
    <row r="1598" ht="12" customHeight="1" x14ac:dyDescent="0.3"/>
    <row r="1599" ht="12" customHeight="1" x14ac:dyDescent="0.3"/>
    <row r="1600" ht="12" customHeight="1" x14ac:dyDescent="0.3"/>
    <row r="1601" ht="12" customHeight="1" x14ac:dyDescent="0.3"/>
    <row r="1602" ht="12" customHeight="1" x14ac:dyDescent="0.3"/>
    <row r="1603" ht="12" customHeight="1" x14ac:dyDescent="0.3"/>
    <row r="1604" ht="12" customHeight="1" x14ac:dyDescent="0.3"/>
    <row r="1605" ht="12" customHeight="1" x14ac:dyDescent="0.3"/>
    <row r="1606" ht="12" customHeight="1" x14ac:dyDescent="0.3"/>
    <row r="1607" ht="12" customHeight="1" x14ac:dyDescent="0.3"/>
    <row r="1608" ht="12" customHeight="1" x14ac:dyDescent="0.3"/>
    <row r="1609" ht="12" customHeight="1" x14ac:dyDescent="0.3"/>
    <row r="1610" ht="12" customHeight="1" x14ac:dyDescent="0.3"/>
    <row r="1611" ht="12" customHeight="1" x14ac:dyDescent="0.3"/>
    <row r="1612" ht="12" customHeight="1" x14ac:dyDescent="0.3"/>
    <row r="1613" ht="12" customHeight="1" x14ac:dyDescent="0.3"/>
    <row r="1614" ht="12" customHeight="1" x14ac:dyDescent="0.3"/>
    <row r="1615" ht="12" customHeight="1" x14ac:dyDescent="0.3"/>
    <row r="1616" ht="12" customHeight="1" x14ac:dyDescent="0.3"/>
    <row r="1617" ht="12" customHeight="1" x14ac:dyDescent="0.3"/>
    <row r="1618" ht="12" customHeight="1" x14ac:dyDescent="0.3"/>
    <row r="1619" ht="12" customHeight="1" x14ac:dyDescent="0.3"/>
    <row r="1620" ht="12" customHeight="1" x14ac:dyDescent="0.3"/>
    <row r="1621" ht="12" customHeight="1" x14ac:dyDescent="0.3"/>
    <row r="1622" ht="12" customHeight="1" x14ac:dyDescent="0.3"/>
    <row r="1623" ht="12" customHeight="1" x14ac:dyDescent="0.3"/>
    <row r="1624" ht="12" customHeight="1" x14ac:dyDescent="0.3"/>
    <row r="1625" ht="12" customHeight="1" x14ac:dyDescent="0.3"/>
    <row r="1626" ht="12" customHeight="1" x14ac:dyDescent="0.3"/>
    <row r="1627" ht="12" customHeight="1" x14ac:dyDescent="0.3"/>
    <row r="1628" ht="12" customHeight="1" x14ac:dyDescent="0.3"/>
    <row r="1629" ht="12" customHeight="1" x14ac:dyDescent="0.3"/>
    <row r="1630" ht="12" customHeight="1" x14ac:dyDescent="0.3"/>
    <row r="1631" ht="12" customHeight="1" x14ac:dyDescent="0.3"/>
    <row r="1632" ht="12" customHeight="1" x14ac:dyDescent="0.3"/>
    <row r="1633" ht="12" customHeight="1" x14ac:dyDescent="0.3"/>
    <row r="1634" ht="12" customHeight="1" x14ac:dyDescent="0.3"/>
    <row r="1635" ht="12" customHeight="1" x14ac:dyDescent="0.3"/>
    <row r="1636" ht="12" customHeight="1" x14ac:dyDescent="0.3"/>
    <row r="1637" ht="12" customHeight="1" x14ac:dyDescent="0.3"/>
    <row r="1638" ht="12" customHeight="1" x14ac:dyDescent="0.3"/>
    <row r="1639" ht="12" customHeight="1" x14ac:dyDescent="0.3"/>
    <row r="1640" ht="12" customHeight="1" x14ac:dyDescent="0.3"/>
    <row r="1641" ht="12" customHeight="1" x14ac:dyDescent="0.3"/>
    <row r="1642" ht="12" customHeight="1" x14ac:dyDescent="0.3"/>
    <row r="1643" ht="12" customHeight="1" x14ac:dyDescent="0.3"/>
    <row r="1644" ht="12" customHeight="1" x14ac:dyDescent="0.3"/>
    <row r="1645" ht="12" customHeight="1" x14ac:dyDescent="0.3"/>
    <row r="1646" ht="12" customHeight="1" x14ac:dyDescent="0.3"/>
    <row r="1647" ht="12" customHeight="1" x14ac:dyDescent="0.3"/>
    <row r="1648" ht="12" customHeight="1" x14ac:dyDescent="0.3"/>
    <row r="1649" ht="12" customHeight="1" x14ac:dyDescent="0.3"/>
    <row r="1650" ht="12" customHeight="1" x14ac:dyDescent="0.3"/>
    <row r="1651" ht="12" customHeight="1" x14ac:dyDescent="0.3"/>
    <row r="1652" ht="12" customHeight="1" x14ac:dyDescent="0.3"/>
    <row r="1653" ht="12" customHeight="1" x14ac:dyDescent="0.3"/>
    <row r="1654" ht="12" customHeight="1" x14ac:dyDescent="0.3"/>
    <row r="1655" ht="12" customHeight="1" x14ac:dyDescent="0.3"/>
    <row r="1656" ht="12" customHeight="1" x14ac:dyDescent="0.3"/>
    <row r="1657" ht="12" customHeight="1" x14ac:dyDescent="0.3"/>
    <row r="1658" ht="12" customHeight="1" x14ac:dyDescent="0.3"/>
    <row r="1659" ht="12" customHeight="1" x14ac:dyDescent="0.3"/>
    <row r="1660" ht="12" customHeight="1" x14ac:dyDescent="0.3"/>
    <row r="1661" ht="12" customHeight="1" x14ac:dyDescent="0.3"/>
    <row r="1662" ht="12" customHeight="1" x14ac:dyDescent="0.3"/>
    <row r="1663" ht="12" customHeight="1" x14ac:dyDescent="0.3"/>
    <row r="1664" ht="12" customHeight="1" x14ac:dyDescent="0.3"/>
    <row r="1665" ht="12" customHeight="1" x14ac:dyDescent="0.3"/>
    <row r="1666" ht="12" customHeight="1" x14ac:dyDescent="0.3"/>
    <row r="1667" ht="12" customHeight="1" x14ac:dyDescent="0.3"/>
    <row r="1668" ht="12" customHeight="1" x14ac:dyDescent="0.3"/>
    <row r="1669" ht="12" customHeight="1" x14ac:dyDescent="0.3"/>
    <row r="1670" ht="12" customHeight="1" x14ac:dyDescent="0.3"/>
    <row r="1671" ht="12" customHeight="1" x14ac:dyDescent="0.3"/>
    <row r="1672" ht="12" customHeight="1" x14ac:dyDescent="0.3"/>
    <row r="1673" ht="12" customHeight="1" x14ac:dyDescent="0.3"/>
    <row r="1674" ht="12" customHeight="1" x14ac:dyDescent="0.3"/>
    <row r="1675" ht="12" customHeight="1" x14ac:dyDescent="0.3"/>
    <row r="1676" ht="12" customHeight="1" x14ac:dyDescent="0.3"/>
    <row r="1677" ht="12" customHeight="1" x14ac:dyDescent="0.3"/>
    <row r="1678" ht="12" customHeight="1" x14ac:dyDescent="0.3"/>
    <row r="1679" ht="12" customHeight="1" x14ac:dyDescent="0.3"/>
    <row r="1680" ht="12" customHeight="1" x14ac:dyDescent="0.3"/>
    <row r="1681" ht="12" customHeight="1" x14ac:dyDescent="0.3"/>
    <row r="1682" ht="12" customHeight="1" x14ac:dyDescent="0.3"/>
    <row r="1683" ht="12" customHeight="1" x14ac:dyDescent="0.3"/>
    <row r="1684" ht="12" customHeight="1" x14ac:dyDescent="0.3"/>
    <row r="1685" ht="12" customHeight="1" x14ac:dyDescent="0.3"/>
    <row r="1686" ht="12" customHeight="1" x14ac:dyDescent="0.3"/>
    <row r="1687" ht="12" customHeight="1" x14ac:dyDescent="0.3"/>
    <row r="1688" ht="12" customHeight="1" x14ac:dyDescent="0.3"/>
    <row r="1689" ht="12" customHeight="1" x14ac:dyDescent="0.3"/>
    <row r="1690" ht="12" customHeight="1" x14ac:dyDescent="0.3"/>
    <row r="1691" ht="12" customHeight="1" x14ac:dyDescent="0.3"/>
    <row r="1692" ht="12" customHeight="1" x14ac:dyDescent="0.3"/>
    <row r="1693" ht="12" customHeight="1" x14ac:dyDescent="0.3"/>
    <row r="1694" ht="12" customHeight="1" x14ac:dyDescent="0.3"/>
    <row r="1695" ht="12" customHeight="1" x14ac:dyDescent="0.3"/>
    <row r="1696" ht="12" customHeight="1" x14ac:dyDescent="0.3"/>
    <row r="1697" ht="12" customHeight="1" x14ac:dyDescent="0.3"/>
    <row r="1698" ht="12" customHeight="1" x14ac:dyDescent="0.3"/>
    <row r="1699" ht="12" customHeight="1" x14ac:dyDescent="0.3"/>
    <row r="1700" ht="12" customHeight="1" x14ac:dyDescent="0.3"/>
    <row r="1701" ht="12" customHeight="1" x14ac:dyDescent="0.3"/>
    <row r="1702" ht="12" customHeight="1" x14ac:dyDescent="0.3"/>
    <row r="1703" ht="12" customHeight="1" x14ac:dyDescent="0.3"/>
    <row r="1704" ht="12" customHeight="1" x14ac:dyDescent="0.3"/>
    <row r="1705" ht="12" customHeight="1" x14ac:dyDescent="0.3"/>
    <row r="1706" ht="12" customHeight="1" x14ac:dyDescent="0.3"/>
    <row r="1707" ht="12" customHeight="1" x14ac:dyDescent="0.3"/>
    <row r="1708" ht="12" customHeight="1" x14ac:dyDescent="0.3"/>
    <row r="1709" ht="12" customHeight="1" x14ac:dyDescent="0.3"/>
    <row r="1710" ht="12" customHeight="1" x14ac:dyDescent="0.3"/>
    <row r="1711" ht="12" customHeight="1" x14ac:dyDescent="0.3"/>
    <row r="1712" ht="12" customHeight="1" x14ac:dyDescent="0.3"/>
    <row r="1713" ht="12" customHeight="1" x14ac:dyDescent="0.3"/>
    <row r="1714" ht="12" customHeight="1" x14ac:dyDescent="0.3"/>
    <row r="1715" ht="12" customHeight="1" x14ac:dyDescent="0.3"/>
    <row r="1716" ht="12" customHeight="1" x14ac:dyDescent="0.3"/>
    <row r="1717" ht="12" customHeight="1" x14ac:dyDescent="0.3"/>
    <row r="1718" ht="12" customHeight="1" x14ac:dyDescent="0.3"/>
    <row r="1719" ht="12" customHeight="1" x14ac:dyDescent="0.3"/>
    <row r="1720" ht="12" customHeight="1" x14ac:dyDescent="0.3"/>
    <row r="1721" ht="12" customHeight="1" x14ac:dyDescent="0.3"/>
    <row r="1722" ht="12" customHeight="1" x14ac:dyDescent="0.3"/>
    <row r="1723" ht="12" customHeight="1" x14ac:dyDescent="0.3"/>
    <row r="1724" ht="12" customHeight="1" x14ac:dyDescent="0.3"/>
    <row r="1725" ht="12" customHeight="1" x14ac:dyDescent="0.3"/>
    <row r="1726" ht="12" customHeight="1" x14ac:dyDescent="0.3"/>
    <row r="1727" ht="12" customHeight="1" x14ac:dyDescent="0.3"/>
    <row r="1728" ht="12" customHeight="1" x14ac:dyDescent="0.3"/>
    <row r="1729" ht="12" customHeight="1" x14ac:dyDescent="0.3"/>
    <row r="1730" ht="12" customHeight="1" x14ac:dyDescent="0.3"/>
    <row r="1731" ht="12" customHeight="1" x14ac:dyDescent="0.3"/>
    <row r="1732" ht="12" customHeight="1" x14ac:dyDescent="0.3"/>
    <row r="1733" ht="12" customHeight="1" x14ac:dyDescent="0.3"/>
    <row r="1734" ht="12" customHeight="1" x14ac:dyDescent="0.3"/>
    <row r="1735" ht="12" customHeight="1" x14ac:dyDescent="0.3"/>
    <row r="1736" ht="12" customHeight="1" x14ac:dyDescent="0.3"/>
    <row r="1737" ht="12" customHeight="1" x14ac:dyDescent="0.3"/>
    <row r="1738" ht="12" customHeight="1" x14ac:dyDescent="0.3"/>
    <row r="1739" ht="12" customHeight="1" x14ac:dyDescent="0.3"/>
    <row r="1740" ht="12" customHeight="1" x14ac:dyDescent="0.3"/>
    <row r="1741" ht="12" customHeight="1" x14ac:dyDescent="0.3"/>
    <row r="1742" ht="12" customHeight="1" x14ac:dyDescent="0.3"/>
    <row r="1743" ht="12" customHeight="1" x14ac:dyDescent="0.3"/>
    <row r="1744" ht="12" customHeight="1" x14ac:dyDescent="0.3"/>
    <row r="1745" ht="12" customHeight="1" x14ac:dyDescent="0.3"/>
    <row r="1746" ht="12" customHeight="1" x14ac:dyDescent="0.3"/>
    <row r="1747" ht="12" customHeight="1" x14ac:dyDescent="0.3"/>
    <row r="1748" ht="12" customHeight="1" x14ac:dyDescent="0.3"/>
    <row r="1749" ht="12" customHeight="1" x14ac:dyDescent="0.3"/>
    <row r="1750" ht="12" customHeight="1" x14ac:dyDescent="0.3"/>
    <row r="1751" ht="12" customHeight="1" x14ac:dyDescent="0.3"/>
    <row r="1752" ht="12" customHeight="1" x14ac:dyDescent="0.3"/>
    <row r="1753" ht="12" customHeight="1" x14ac:dyDescent="0.3"/>
    <row r="1754" ht="12" customHeight="1" x14ac:dyDescent="0.3"/>
    <row r="1755" ht="12" customHeight="1" x14ac:dyDescent="0.3"/>
    <row r="1756" ht="12" customHeight="1" x14ac:dyDescent="0.3"/>
    <row r="1757" ht="12" customHeight="1" x14ac:dyDescent="0.3"/>
    <row r="1758" ht="12" customHeight="1" x14ac:dyDescent="0.3"/>
    <row r="1759" ht="12" customHeight="1" x14ac:dyDescent="0.3"/>
    <row r="1760" ht="12" customHeight="1" x14ac:dyDescent="0.3"/>
    <row r="1761" ht="12" customHeight="1" x14ac:dyDescent="0.3"/>
    <row r="1762" ht="12" customHeight="1" x14ac:dyDescent="0.3"/>
    <row r="1763" ht="12" customHeight="1" x14ac:dyDescent="0.3"/>
    <row r="1764" ht="12" customHeight="1" x14ac:dyDescent="0.3"/>
    <row r="1765" ht="12" customHeight="1" x14ac:dyDescent="0.3"/>
    <row r="1766" ht="12" customHeight="1" x14ac:dyDescent="0.3"/>
    <row r="1767" ht="12" customHeight="1" x14ac:dyDescent="0.3"/>
    <row r="1768" ht="12" customHeight="1" x14ac:dyDescent="0.3"/>
    <row r="1769" ht="12" customHeight="1" x14ac:dyDescent="0.3"/>
    <row r="1770" ht="12" customHeight="1" x14ac:dyDescent="0.3"/>
    <row r="1771" ht="12" customHeight="1" x14ac:dyDescent="0.3"/>
    <row r="1772" ht="12" customHeight="1" x14ac:dyDescent="0.3"/>
    <row r="1773" ht="12" customHeight="1" x14ac:dyDescent="0.3"/>
    <row r="1774" ht="12" customHeight="1" x14ac:dyDescent="0.3"/>
    <row r="1775" ht="12" customHeight="1" x14ac:dyDescent="0.3"/>
    <row r="1776" ht="12" customHeight="1" x14ac:dyDescent="0.3"/>
    <row r="1777" ht="12" customHeight="1" x14ac:dyDescent="0.3"/>
    <row r="1778" ht="12" customHeight="1" x14ac:dyDescent="0.3"/>
    <row r="1779" ht="12" customHeight="1" x14ac:dyDescent="0.3"/>
    <row r="1780" ht="12" customHeight="1" x14ac:dyDescent="0.3"/>
    <row r="1781" ht="12" customHeight="1" x14ac:dyDescent="0.3"/>
    <row r="1782" ht="12" customHeight="1" x14ac:dyDescent="0.3"/>
    <row r="1783" ht="12" customHeight="1" x14ac:dyDescent="0.3"/>
    <row r="1784" ht="12" customHeight="1" x14ac:dyDescent="0.3"/>
    <row r="1785" ht="12" customHeight="1" x14ac:dyDescent="0.3"/>
    <row r="1786" ht="12" customHeight="1" x14ac:dyDescent="0.3"/>
    <row r="1787" ht="12" customHeight="1" x14ac:dyDescent="0.3"/>
    <row r="1788" ht="12" customHeight="1" x14ac:dyDescent="0.3"/>
    <row r="1789" ht="12" customHeight="1" x14ac:dyDescent="0.3"/>
    <row r="1790" ht="12" customHeight="1" x14ac:dyDescent="0.3"/>
    <row r="1791" ht="12" customHeight="1" x14ac:dyDescent="0.3"/>
    <row r="1792" ht="12" customHeight="1" x14ac:dyDescent="0.3"/>
    <row r="1793" ht="12" customHeight="1" x14ac:dyDescent="0.3"/>
    <row r="1794" ht="12" customHeight="1" x14ac:dyDescent="0.3"/>
    <row r="1795" ht="12" customHeight="1" x14ac:dyDescent="0.3"/>
    <row r="1796" ht="12" customHeight="1" x14ac:dyDescent="0.3"/>
    <row r="1797" ht="12" customHeight="1" x14ac:dyDescent="0.3"/>
    <row r="1798" ht="12" customHeight="1" x14ac:dyDescent="0.3"/>
    <row r="1799" ht="12" customHeight="1" x14ac:dyDescent="0.3"/>
    <row r="1800" ht="12" customHeight="1" x14ac:dyDescent="0.3"/>
    <row r="1801" ht="12" customHeight="1" x14ac:dyDescent="0.3"/>
    <row r="1802" ht="12" customHeight="1" x14ac:dyDescent="0.3"/>
    <row r="1803" ht="12" customHeight="1" x14ac:dyDescent="0.3"/>
    <row r="1804" ht="12" customHeight="1" x14ac:dyDescent="0.3"/>
    <row r="1805" ht="12" customHeight="1" x14ac:dyDescent="0.3"/>
    <row r="1806" ht="12" customHeight="1" x14ac:dyDescent="0.3"/>
    <row r="1807" ht="12" customHeight="1" x14ac:dyDescent="0.3"/>
    <row r="1808" ht="12" customHeight="1" x14ac:dyDescent="0.3"/>
    <row r="1809" ht="12" customHeight="1" x14ac:dyDescent="0.3"/>
    <row r="1810" ht="12" customHeight="1" x14ac:dyDescent="0.3"/>
    <row r="1811" ht="12" customHeight="1" x14ac:dyDescent="0.3"/>
    <row r="1812" ht="12" customHeight="1" x14ac:dyDescent="0.3"/>
    <row r="1813" ht="12" customHeight="1" x14ac:dyDescent="0.3"/>
    <row r="1814" ht="12" customHeight="1" x14ac:dyDescent="0.3"/>
    <row r="1815" ht="12" customHeight="1" x14ac:dyDescent="0.3"/>
    <row r="1816" ht="12" customHeight="1" x14ac:dyDescent="0.3"/>
    <row r="1817" ht="12" customHeight="1" x14ac:dyDescent="0.3"/>
    <row r="1818" ht="12" customHeight="1" x14ac:dyDescent="0.3"/>
    <row r="1819" ht="12" customHeight="1" x14ac:dyDescent="0.3"/>
    <row r="1820" ht="12" customHeight="1" x14ac:dyDescent="0.3"/>
    <row r="1821" ht="12" customHeight="1" x14ac:dyDescent="0.3"/>
    <row r="1822" ht="12" customHeight="1" x14ac:dyDescent="0.3"/>
    <row r="1823" ht="12" customHeight="1" x14ac:dyDescent="0.3"/>
    <row r="1824" ht="12" customHeight="1" x14ac:dyDescent="0.3"/>
    <row r="1825" ht="12" customHeight="1" x14ac:dyDescent="0.3"/>
    <row r="1826" ht="12" customHeight="1" x14ac:dyDescent="0.3"/>
    <row r="1827" ht="12" customHeight="1" x14ac:dyDescent="0.3"/>
    <row r="1828" ht="12" customHeight="1" x14ac:dyDescent="0.3"/>
    <row r="1829" ht="12" customHeight="1" x14ac:dyDescent="0.3"/>
    <row r="1830" ht="12" customHeight="1" x14ac:dyDescent="0.3"/>
    <row r="1831" ht="12" customHeight="1" x14ac:dyDescent="0.3"/>
    <row r="1832" ht="12" customHeight="1" x14ac:dyDescent="0.3"/>
    <row r="1833" ht="12" customHeight="1" x14ac:dyDescent="0.3"/>
    <row r="1834" ht="12" customHeight="1" x14ac:dyDescent="0.3"/>
    <row r="1835" ht="12" customHeight="1" x14ac:dyDescent="0.3"/>
    <row r="1836" ht="12" customHeight="1" x14ac:dyDescent="0.3"/>
    <row r="1837" ht="12" customHeight="1" x14ac:dyDescent="0.3"/>
    <row r="1838" ht="12" customHeight="1" x14ac:dyDescent="0.3"/>
    <row r="1839" ht="12" customHeight="1" x14ac:dyDescent="0.3"/>
    <row r="1840" ht="12" customHeight="1" x14ac:dyDescent="0.3"/>
    <row r="1841" ht="12" customHeight="1" x14ac:dyDescent="0.3"/>
    <row r="1842" ht="12" customHeight="1" x14ac:dyDescent="0.3"/>
    <row r="1843" ht="12" customHeight="1" x14ac:dyDescent="0.3"/>
    <row r="1844" ht="12" customHeight="1" x14ac:dyDescent="0.3"/>
    <row r="1845" ht="12" customHeight="1" x14ac:dyDescent="0.3"/>
    <row r="1846" ht="12" customHeight="1" x14ac:dyDescent="0.3"/>
    <row r="1847" ht="12" customHeight="1" x14ac:dyDescent="0.3"/>
    <row r="1848" ht="12" customHeight="1" x14ac:dyDescent="0.3"/>
    <row r="1849" ht="12" customHeight="1" x14ac:dyDescent="0.3"/>
    <row r="1850" ht="12" customHeight="1" x14ac:dyDescent="0.3"/>
    <row r="1851" ht="12" customHeight="1" x14ac:dyDescent="0.3"/>
    <row r="1852" ht="12" customHeight="1" x14ac:dyDescent="0.3"/>
    <row r="1853" ht="12" customHeight="1" x14ac:dyDescent="0.3"/>
    <row r="1854" ht="12" customHeight="1" x14ac:dyDescent="0.3"/>
    <row r="1855" ht="12" customHeight="1" x14ac:dyDescent="0.3"/>
    <row r="1856" ht="12" customHeight="1" x14ac:dyDescent="0.3"/>
    <row r="1857" ht="12" customHeight="1" x14ac:dyDescent="0.3"/>
    <row r="1858" ht="12" customHeight="1" x14ac:dyDescent="0.3"/>
    <row r="1859" ht="12" customHeight="1" x14ac:dyDescent="0.3"/>
    <row r="1860" ht="12" customHeight="1" x14ac:dyDescent="0.3"/>
    <row r="1861" ht="12" customHeight="1" x14ac:dyDescent="0.3"/>
    <row r="1862" ht="12" customHeight="1" x14ac:dyDescent="0.3"/>
    <row r="1863" ht="12" customHeight="1" x14ac:dyDescent="0.3"/>
    <row r="1864" ht="12" customHeight="1" x14ac:dyDescent="0.3"/>
    <row r="1865" ht="12" customHeight="1" x14ac:dyDescent="0.3"/>
    <row r="1866" ht="12" customHeight="1" x14ac:dyDescent="0.3"/>
    <row r="1867" ht="12" customHeight="1" x14ac:dyDescent="0.3"/>
    <row r="1868" ht="12" customHeight="1" x14ac:dyDescent="0.3"/>
    <row r="1869" ht="12" customHeight="1" x14ac:dyDescent="0.3"/>
    <row r="1870" ht="12" customHeight="1" x14ac:dyDescent="0.3"/>
    <row r="1871" ht="12" customHeight="1" x14ac:dyDescent="0.3"/>
    <row r="1872" ht="12" customHeight="1" x14ac:dyDescent="0.3"/>
    <row r="1873" ht="12" customHeight="1" x14ac:dyDescent="0.3"/>
    <row r="1874" ht="12" customHeight="1" x14ac:dyDescent="0.3"/>
    <row r="1875" ht="12" customHeight="1" x14ac:dyDescent="0.3"/>
    <row r="1876" ht="12" customHeight="1" x14ac:dyDescent="0.3"/>
    <row r="1877" ht="12" customHeight="1" x14ac:dyDescent="0.3"/>
    <row r="1878" ht="12" customHeight="1" x14ac:dyDescent="0.3"/>
    <row r="1879" ht="12" customHeight="1" x14ac:dyDescent="0.3"/>
    <row r="1880" ht="12" customHeight="1" x14ac:dyDescent="0.3"/>
    <row r="1881" ht="12" customHeight="1" x14ac:dyDescent="0.3"/>
    <row r="1882" ht="12" customHeight="1" x14ac:dyDescent="0.3"/>
    <row r="1883" ht="12" customHeight="1" x14ac:dyDescent="0.3"/>
    <row r="1884" ht="12" customHeight="1" x14ac:dyDescent="0.3"/>
    <row r="1885" ht="12" customHeight="1" x14ac:dyDescent="0.3"/>
    <row r="1886" ht="12" customHeight="1" x14ac:dyDescent="0.3"/>
    <row r="1887" ht="12" customHeight="1" x14ac:dyDescent="0.3"/>
    <row r="1888" ht="12" customHeight="1" x14ac:dyDescent="0.3"/>
    <row r="1889" ht="12" customHeight="1" x14ac:dyDescent="0.3"/>
    <row r="1890" ht="12" customHeight="1" x14ac:dyDescent="0.3"/>
    <row r="1891" ht="12" customHeight="1" x14ac:dyDescent="0.3"/>
    <row r="1892" ht="12" customHeight="1" x14ac:dyDescent="0.3"/>
    <row r="1893" ht="12" customHeight="1" x14ac:dyDescent="0.3"/>
    <row r="1894" ht="12" customHeight="1" x14ac:dyDescent="0.3"/>
    <row r="1895" ht="12" customHeight="1" x14ac:dyDescent="0.3"/>
    <row r="1896" ht="12" customHeight="1" x14ac:dyDescent="0.3"/>
    <row r="1897" ht="12" customHeight="1" x14ac:dyDescent="0.3"/>
    <row r="1898" ht="12" customHeight="1" x14ac:dyDescent="0.3"/>
    <row r="1899" ht="12" customHeight="1" x14ac:dyDescent="0.3"/>
    <row r="1900" ht="12" customHeight="1" x14ac:dyDescent="0.3"/>
    <row r="1901" ht="12" customHeight="1" x14ac:dyDescent="0.3"/>
    <row r="1902" ht="12" customHeight="1" x14ac:dyDescent="0.3"/>
    <row r="1903" ht="12" customHeight="1" x14ac:dyDescent="0.3"/>
    <row r="1904" ht="12" customHeight="1" x14ac:dyDescent="0.3"/>
    <row r="1905" ht="12" customHeight="1" x14ac:dyDescent="0.3"/>
    <row r="1906" ht="12" customHeight="1" x14ac:dyDescent="0.3"/>
    <row r="1907" ht="12" customHeight="1" x14ac:dyDescent="0.3"/>
    <row r="1908" ht="12" customHeight="1" x14ac:dyDescent="0.3"/>
    <row r="1909" ht="12" customHeight="1" x14ac:dyDescent="0.3"/>
    <row r="1910" ht="12" customHeight="1" x14ac:dyDescent="0.3"/>
    <row r="1911" ht="12" customHeight="1" x14ac:dyDescent="0.3"/>
    <row r="1912" ht="12" customHeight="1" x14ac:dyDescent="0.3"/>
    <row r="1913" ht="12" customHeight="1" x14ac:dyDescent="0.3"/>
    <row r="1914" ht="12" customHeight="1" x14ac:dyDescent="0.3"/>
    <row r="1915" ht="12" customHeight="1" x14ac:dyDescent="0.3"/>
    <row r="1916" ht="12" customHeight="1" x14ac:dyDescent="0.3"/>
    <row r="1917" ht="12" customHeight="1" x14ac:dyDescent="0.3"/>
    <row r="1918" ht="12" customHeight="1" x14ac:dyDescent="0.3"/>
    <row r="1919" ht="12" customHeight="1" x14ac:dyDescent="0.3"/>
    <row r="1920" ht="12" customHeight="1" x14ac:dyDescent="0.3"/>
    <row r="1921" ht="12" customHeight="1" x14ac:dyDescent="0.3"/>
    <row r="1922" ht="12" customHeight="1" x14ac:dyDescent="0.3"/>
    <row r="1923" ht="12" customHeight="1" x14ac:dyDescent="0.3"/>
    <row r="1924" ht="12" customHeight="1" x14ac:dyDescent="0.3"/>
    <row r="1925" ht="12" customHeight="1" x14ac:dyDescent="0.3"/>
    <row r="1926" ht="12" customHeight="1" x14ac:dyDescent="0.3"/>
    <row r="1927" ht="12" customHeight="1" x14ac:dyDescent="0.3"/>
    <row r="1928" ht="12" customHeight="1" x14ac:dyDescent="0.3"/>
    <row r="1929" ht="12" customHeight="1" x14ac:dyDescent="0.3"/>
    <row r="1930" ht="12" customHeight="1" x14ac:dyDescent="0.3"/>
    <row r="1931" ht="12" customHeight="1" x14ac:dyDescent="0.3"/>
    <row r="1932" ht="12" customHeight="1" x14ac:dyDescent="0.3"/>
    <row r="1933" ht="12" customHeight="1" x14ac:dyDescent="0.3"/>
    <row r="1934" ht="12" customHeight="1" x14ac:dyDescent="0.3"/>
    <row r="1935" ht="12" customHeight="1" x14ac:dyDescent="0.3"/>
    <row r="1936" ht="12" customHeight="1" x14ac:dyDescent="0.3"/>
    <row r="1937" ht="12" customHeight="1" x14ac:dyDescent="0.3"/>
    <row r="1938" ht="12" customHeight="1" x14ac:dyDescent="0.3"/>
    <row r="1939" ht="12" customHeight="1" x14ac:dyDescent="0.3"/>
    <row r="1940" ht="12" customHeight="1" x14ac:dyDescent="0.3"/>
    <row r="1941" ht="12" customHeight="1" x14ac:dyDescent="0.3"/>
    <row r="1942" ht="12" customHeight="1" x14ac:dyDescent="0.3"/>
    <row r="1943" ht="12" customHeight="1" x14ac:dyDescent="0.3"/>
    <row r="1944" ht="12" customHeight="1" x14ac:dyDescent="0.3"/>
    <row r="1945" ht="12" customHeight="1" x14ac:dyDescent="0.3"/>
    <row r="1946" ht="12" customHeight="1" x14ac:dyDescent="0.3"/>
    <row r="1947" ht="12" customHeight="1" x14ac:dyDescent="0.3"/>
    <row r="1948" ht="12" customHeight="1" x14ac:dyDescent="0.3"/>
    <row r="1949" ht="12" customHeight="1" x14ac:dyDescent="0.3"/>
    <row r="1950" ht="12" customHeight="1" x14ac:dyDescent="0.3"/>
    <row r="1951" ht="12" customHeight="1" x14ac:dyDescent="0.3"/>
    <row r="1952" ht="12" customHeight="1" x14ac:dyDescent="0.3"/>
    <row r="1953" ht="12" customHeight="1" x14ac:dyDescent="0.3"/>
    <row r="1954" ht="12" customHeight="1" x14ac:dyDescent="0.3"/>
    <row r="1955" ht="12" customHeight="1" x14ac:dyDescent="0.3"/>
    <row r="1956" ht="12" customHeight="1" x14ac:dyDescent="0.3"/>
    <row r="1957" ht="12" customHeight="1" x14ac:dyDescent="0.3"/>
    <row r="1958" ht="12" customHeight="1" x14ac:dyDescent="0.3"/>
    <row r="1959" ht="12" customHeight="1" x14ac:dyDescent="0.3"/>
    <row r="1960" ht="12" customHeight="1" x14ac:dyDescent="0.3"/>
    <row r="1961" ht="12" customHeight="1" x14ac:dyDescent="0.3"/>
    <row r="1962" ht="12" customHeight="1" x14ac:dyDescent="0.3"/>
    <row r="1963" ht="12" customHeight="1" x14ac:dyDescent="0.3"/>
    <row r="1964" ht="12" customHeight="1" x14ac:dyDescent="0.3"/>
    <row r="1965" ht="12" customHeight="1" x14ac:dyDescent="0.3"/>
    <row r="1966" ht="12" customHeight="1" x14ac:dyDescent="0.3"/>
    <row r="1967" ht="12" customHeight="1" x14ac:dyDescent="0.3"/>
    <row r="1968" ht="12" customHeight="1" x14ac:dyDescent="0.3"/>
    <row r="1969" ht="12" customHeight="1" x14ac:dyDescent="0.3"/>
    <row r="1970" ht="12" customHeight="1" x14ac:dyDescent="0.3"/>
    <row r="1971" ht="12" customHeight="1" x14ac:dyDescent="0.3"/>
    <row r="1972" ht="12" customHeight="1" x14ac:dyDescent="0.3"/>
    <row r="1973" ht="12" customHeight="1" x14ac:dyDescent="0.3"/>
    <row r="1974" ht="12" customHeight="1" x14ac:dyDescent="0.3"/>
    <row r="1975" ht="12" customHeight="1" x14ac:dyDescent="0.3"/>
    <row r="1976" ht="12" customHeight="1" x14ac:dyDescent="0.3"/>
    <row r="1977" ht="12" customHeight="1" x14ac:dyDescent="0.3"/>
    <row r="1978" ht="12" customHeight="1" x14ac:dyDescent="0.3"/>
    <row r="1979" ht="12" customHeight="1" x14ac:dyDescent="0.3"/>
    <row r="1980" ht="12" customHeight="1" x14ac:dyDescent="0.3"/>
    <row r="1981" ht="12" customHeight="1" x14ac:dyDescent="0.3"/>
    <row r="1982" ht="12" customHeight="1" x14ac:dyDescent="0.3"/>
    <row r="1983" ht="12" customHeight="1" x14ac:dyDescent="0.3"/>
    <row r="1984" ht="12" customHeight="1" x14ac:dyDescent="0.3"/>
    <row r="1985" ht="12" customHeight="1" x14ac:dyDescent="0.3"/>
    <row r="1986" ht="12" customHeight="1" x14ac:dyDescent="0.3"/>
    <row r="1987" ht="12" customHeight="1" x14ac:dyDescent="0.3"/>
    <row r="1988" ht="12" customHeight="1" x14ac:dyDescent="0.3"/>
    <row r="1989" ht="12" customHeight="1" x14ac:dyDescent="0.3"/>
    <row r="1990" ht="12" customHeight="1" x14ac:dyDescent="0.3"/>
    <row r="1991" ht="12" customHeight="1" x14ac:dyDescent="0.3"/>
    <row r="1992" ht="12" customHeight="1" x14ac:dyDescent="0.3"/>
    <row r="1993" ht="12" customHeight="1" x14ac:dyDescent="0.3"/>
    <row r="1994" ht="12" customHeight="1" x14ac:dyDescent="0.3"/>
    <row r="1995" ht="12" customHeight="1" x14ac:dyDescent="0.3"/>
    <row r="1996" ht="12" customHeight="1" x14ac:dyDescent="0.3"/>
    <row r="1997" ht="12" customHeight="1" x14ac:dyDescent="0.3"/>
    <row r="1998" ht="12" customHeight="1" x14ac:dyDescent="0.3"/>
    <row r="1999" ht="12" customHeight="1" x14ac:dyDescent="0.3"/>
    <row r="2000" ht="12" customHeight="1" x14ac:dyDescent="0.3"/>
    <row r="2001" ht="12" customHeight="1" x14ac:dyDescent="0.3"/>
    <row r="2002" ht="12" customHeight="1" x14ac:dyDescent="0.3"/>
    <row r="2003" ht="12" customHeight="1" x14ac:dyDescent="0.3"/>
    <row r="2004" ht="12" customHeight="1" x14ac:dyDescent="0.3"/>
    <row r="2005" ht="12" customHeight="1" x14ac:dyDescent="0.3"/>
    <row r="2006" ht="12" customHeight="1" x14ac:dyDescent="0.3"/>
    <row r="2007" ht="12" customHeight="1" x14ac:dyDescent="0.3"/>
    <row r="2008" ht="12" customHeight="1" x14ac:dyDescent="0.3"/>
    <row r="2009" ht="12" customHeight="1" x14ac:dyDescent="0.3"/>
    <row r="2010" ht="12" customHeight="1" x14ac:dyDescent="0.3"/>
    <row r="2011" ht="12" customHeight="1" x14ac:dyDescent="0.3"/>
    <row r="2012" ht="12" customHeight="1" x14ac:dyDescent="0.3"/>
    <row r="2013" ht="12" customHeight="1" x14ac:dyDescent="0.3"/>
    <row r="2014" ht="12" customHeight="1" x14ac:dyDescent="0.3"/>
    <row r="2015" ht="12" customHeight="1" x14ac:dyDescent="0.3"/>
    <row r="2016" ht="12" customHeight="1" x14ac:dyDescent="0.3"/>
    <row r="2017" ht="12" customHeight="1" x14ac:dyDescent="0.3"/>
    <row r="2018" ht="12" customHeight="1" x14ac:dyDescent="0.3"/>
    <row r="2019" ht="12" customHeight="1" x14ac:dyDescent="0.3"/>
    <row r="2020" ht="12" customHeight="1" x14ac:dyDescent="0.3"/>
    <row r="2021" ht="12" customHeight="1" x14ac:dyDescent="0.3"/>
    <row r="2022" ht="12" customHeight="1" x14ac:dyDescent="0.3"/>
    <row r="2023" ht="12" customHeight="1" x14ac:dyDescent="0.3"/>
    <row r="2024" ht="12" customHeight="1" x14ac:dyDescent="0.3"/>
    <row r="2025" ht="12" customHeight="1" x14ac:dyDescent="0.3"/>
    <row r="2026" ht="12" customHeight="1" x14ac:dyDescent="0.3"/>
    <row r="2027" ht="12" customHeight="1" x14ac:dyDescent="0.3"/>
    <row r="2028" ht="12" customHeight="1" x14ac:dyDescent="0.3"/>
    <row r="2029" ht="12" customHeight="1" x14ac:dyDescent="0.3"/>
    <row r="2030" ht="12" customHeight="1" x14ac:dyDescent="0.3"/>
    <row r="2031" ht="12" customHeight="1" x14ac:dyDescent="0.3"/>
    <row r="2032" ht="12" customHeight="1" x14ac:dyDescent="0.3"/>
    <row r="2033" ht="12" customHeight="1" x14ac:dyDescent="0.3"/>
    <row r="2034" ht="12" customHeight="1" x14ac:dyDescent="0.3"/>
    <row r="2035" ht="12" customHeight="1" x14ac:dyDescent="0.3"/>
    <row r="2036" ht="12" customHeight="1" x14ac:dyDescent="0.3"/>
    <row r="2037" ht="12" customHeight="1" x14ac:dyDescent="0.3"/>
    <row r="2038" ht="12" customHeight="1" x14ac:dyDescent="0.3"/>
    <row r="2039" ht="12" customHeight="1" x14ac:dyDescent="0.3"/>
    <row r="2040" ht="12" customHeight="1" x14ac:dyDescent="0.3"/>
    <row r="2041" ht="12" customHeight="1" x14ac:dyDescent="0.3"/>
    <row r="2042" ht="12" customHeight="1" x14ac:dyDescent="0.3"/>
    <row r="2043" ht="12" customHeight="1" x14ac:dyDescent="0.3"/>
    <row r="2044" ht="12" customHeight="1" x14ac:dyDescent="0.3"/>
    <row r="2045" ht="12" customHeight="1" x14ac:dyDescent="0.3"/>
    <row r="2046" ht="12" customHeight="1" x14ac:dyDescent="0.3"/>
    <row r="2047" ht="12" customHeight="1" x14ac:dyDescent="0.3"/>
    <row r="2048" ht="12" customHeight="1" x14ac:dyDescent="0.3"/>
    <row r="2049" ht="12" customHeight="1" x14ac:dyDescent="0.3"/>
    <row r="2050" ht="12" customHeight="1" x14ac:dyDescent="0.3"/>
    <row r="2051" ht="12" customHeight="1" x14ac:dyDescent="0.3"/>
    <row r="2052" ht="12" customHeight="1" x14ac:dyDescent="0.3"/>
    <row r="2053" ht="12" customHeight="1" x14ac:dyDescent="0.3"/>
    <row r="2054" ht="12" customHeight="1" x14ac:dyDescent="0.3"/>
    <row r="2055" ht="12" customHeight="1" x14ac:dyDescent="0.3"/>
    <row r="2056" ht="12" customHeight="1" x14ac:dyDescent="0.3"/>
    <row r="2057" ht="12" customHeight="1" x14ac:dyDescent="0.3"/>
    <row r="2058" ht="12" customHeight="1" x14ac:dyDescent="0.3"/>
    <row r="2059" ht="12" customHeight="1" x14ac:dyDescent="0.3"/>
    <row r="2060" ht="12" customHeight="1" x14ac:dyDescent="0.3"/>
    <row r="2061" ht="12" customHeight="1" x14ac:dyDescent="0.3"/>
    <row r="2062" ht="12" customHeight="1" x14ac:dyDescent="0.3"/>
    <row r="2063" ht="12" customHeight="1" x14ac:dyDescent="0.3"/>
    <row r="2064" ht="12" customHeight="1" x14ac:dyDescent="0.3"/>
    <row r="2065" ht="12" customHeight="1" x14ac:dyDescent="0.3"/>
    <row r="2066" ht="12" customHeight="1" x14ac:dyDescent="0.3"/>
    <row r="2067" ht="12" customHeight="1" x14ac:dyDescent="0.3"/>
    <row r="2068" ht="12" customHeight="1" x14ac:dyDescent="0.3"/>
    <row r="2069" ht="12" customHeight="1" x14ac:dyDescent="0.3"/>
    <row r="2070" ht="12" customHeight="1" x14ac:dyDescent="0.3"/>
    <row r="2071" ht="12" customHeight="1" x14ac:dyDescent="0.3"/>
    <row r="2072" ht="12" customHeight="1" x14ac:dyDescent="0.3"/>
    <row r="2073" ht="12" customHeight="1" x14ac:dyDescent="0.3"/>
    <row r="2074" ht="12" customHeight="1" x14ac:dyDescent="0.3"/>
    <row r="2075" ht="12" customHeight="1" x14ac:dyDescent="0.3"/>
    <row r="2076" ht="12" customHeight="1" x14ac:dyDescent="0.3"/>
    <row r="2077" ht="12" customHeight="1" x14ac:dyDescent="0.3"/>
    <row r="2078" ht="12" customHeight="1" x14ac:dyDescent="0.3"/>
    <row r="2079" ht="12" customHeight="1" x14ac:dyDescent="0.3"/>
    <row r="2080" ht="12" customHeight="1" x14ac:dyDescent="0.3"/>
    <row r="2081" ht="12" customHeight="1" x14ac:dyDescent="0.3"/>
    <row r="2082" ht="12" customHeight="1" x14ac:dyDescent="0.3"/>
    <row r="2083" ht="12" customHeight="1" x14ac:dyDescent="0.3"/>
    <row r="2084" ht="12" customHeight="1" x14ac:dyDescent="0.3"/>
    <row r="2085" ht="12" customHeight="1" x14ac:dyDescent="0.3"/>
    <row r="2086" ht="12" customHeight="1" x14ac:dyDescent="0.3"/>
    <row r="2087" ht="12" customHeight="1" x14ac:dyDescent="0.3"/>
    <row r="2088" ht="12" customHeight="1" x14ac:dyDescent="0.3"/>
    <row r="2089" ht="12" customHeight="1" x14ac:dyDescent="0.3"/>
    <row r="2090" ht="12" customHeight="1" x14ac:dyDescent="0.3"/>
    <row r="2091" ht="12" customHeight="1" x14ac:dyDescent="0.3"/>
    <row r="2092" ht="12" customHeight="1" x14ac:dyDescent="0.3"/>
    <row r="2093" ht="12" customHeight="1" x14ac:dyDescent="0.3"/>
    <row r="2094" ht="12" customHeight="1" x14ac:dyDescent="0.3"/>
    <row r="2095" ht="12" customHeight="1" x14ac:dyDescent="0.3"/>
    <row r="2096" ht="12" customHeight="1" x14ac:dyDescent="0.3"/>
    <row r="2097" ht="12" customHeight="1" x14ac:dyDescent="0.3"/>
    <row r="2098" ht="12" customHeight="1" x14ac:dyDescent="0.3"/>
    <row r="2099" ht="12" customHeight="1" x14ac:dyDescent="0.3"/>
    <row r="2100" ht="12" customHeight="1" x14ac:dyDescent="0.3"/>
    <row r="2101" ht="12" customHeight="1" x14ac:dyDescent="0.3"/>
    <row r="2102" ht="12" customHeight="1" x14ac:dyDescent="0.3"/>
    <row r="2103" ht="12" customHeight="1" x14ac:dyDescent="0.3"/>
    <row r="2104" ht="12" customHeight="1" x14ac:dyDescent="0.3"/>
    <row r="2105" ht="12" customHeight="1" x14ac:dyDescent="0.3"/>
    <row r="2106" ht="12" customHeight="1" x14ac:dyDescent="0.3"/>
    <row r="2107" ht="12" customHeight="1" x14ac:dyDescent="0.3"/>
    <row r="2108" ht="12" customHeight="1" x14ac:dyDescent="0.3"/>
    <row r="2109" ht="12" customHeight="1" x14ac:dyDescent="0.3"/>
    <row r="2110" ht="12" customHeight="1" x14ac:dyDescent="0.3"/>
    <row r="2111" ht="12" customHeight="1" x14ac:dyDescent="0.3"/>
    <row r="2112" ht="12" customHeight="1" x14ac:dyDescent="0.3"/>
    <row r="2113" ht="12" customHeight="1" x14ac:dyDescent="0.3"/>
    <row r="2114" ht="12" customHeight="1" x14ac:dyDescent="0.3"/>
    <row r="2115" ht="12" customHeight="1" x14ac:dyDescent="0.3"/>
    <row r="2116" ht="12" customHeight="1" x14ac:dyDescent="0.3"/>
    <row r="2117" ht="12" customHeight="1" x14ac:dyDescent="0.3"/>
    <row r="2118" ht="12" customHeight="1" x14ac:dyDescent="0.3"/>
    <row r="2119" ht="12" customHeight="1" x14ac:dyDescent="0.3"/>
    <row r="2120" ht="12" customHeight="1" x14ac:dyDescent="0.3"/>
    <row r="2121" ht="12" customHeight="1" x14ac:dyDescent="0.3"/>
    <row r="2122" ht="12" customHeight="1" x14ac:dyDescent="0.3"/>
    <row r="2123" ht="12" customHeight="1" x14ac:dyDescent="0.3"/>
    <row r="2124" ht="12" customHeight="1" x14ac:dyDescent="0.3"/>
    <row r="2125" ht="12" customHeight="1" x14ac:dyDescent="0.3"/>
    <row r="2126" ht="12" customHeight="1" x14ac:dyDescent="0.3"/>
    <row r="2127" ht="12" customHeight="1" x14ac:dyDescent="0.3"/>
    <row r="2128" ht="12" customHeight="1" x14ac:dyDescent="0.3"/>
    <row r="2129" ht="12" customHeight="1" x14ac:dyDescent="0.3"/>
    <row r="2130" ht="12" customHeight="1" x14ac:dyDescent="0.3"/>
    <row r="2131" ht="12" customHeight="1" x14ac:dyDescent="0.3"/>
    <row r="2132" ht="12" customHeight="1" x14ac:dyDescent="0.3"/>
    <row r="2133" ht="12" customHeight="1" x14ac:dyDescent="0.3"/>
    <row r="2134" ht="12" customHeight="1" x14ac:dyDescent="0.3"/>
    <row r="2135" ht="12" customHeight="1" x14ac:dyDescent="0.3"/>
    <row r="2136" ht="12" customHeight="1" x14ac:dyDescent="0.3"/>
    <row r="2137" ht="12" customHeight="1" x14ac:dyDescent="0.3"/>
    <row r="2138" ht="12" customHeight="1" x14ac:dyDescent="0.3"/>
    <row r="2139" ht="12" customHeight="1" x14ac:dyDescent="0.3"/>
    <row r="2140" ht="12" customHeight="1" x14ac:dyDescent="0.3"/>
    <row r="2141" ht="12" customHeight="1" x14ac:dyDescent="0.3"/>
    <row r="2142" ht="12" customHeight="1" x14ac:dyDescent="0.3"/>
    <row r="2143" ht="12" customHeight="1" x14ac:dyDescent="0.3"/>
    <row r="2144" ht="12" customHeight="1" x14ac:dyDescent="0.3"/>
    <row r="2145" ht="12" customHeight="1" x14ac:dyDescent="0.3"/>
    <row r="2146" ht="12" customHeight="1" x14ac:dyDescent="0.3"/>
    <row r="2147" ht="12" customHeight="1" x14ac:dyDescent="0.3"/>
    <row r="2148" ht="12" customHeight="1" x14ac:dyDescent="0.3"/>
    <row r="2149" ht="12" customHeight="1" x14ac:dyDescent="0.3"/>
    <row r="2150" ht="12" customHeight="1" x14ac:dyDescent="0.3"/>
    <row r="2151" ht="12" customHeight="1" x14ac:dyDescent="0.3"/>
    <row r="2152" ht="12" customHeight="1" x14ac:dyDescent="0.3"/>
    <row r="2153" ht="12" customHeight="1" x14ac:dyDescent="0.3"/>
    <row r="2154" ht="12" customHeight="1" x14ac:dyDescent="0.3"/>
    <row r="2155" ht="12" customHeight="1" x14ac:dyDescent="0.3"/>
    <row r="2156" ht="12" customHeight="1" x14ac:dyDescent="0.3"/>
    <row r="2157" ht="12" customHeight="1" x14ac:dyDescent="0.3"/>
    <row r="2158" ht="12" customHeight="1" x14ac:dyDescent="0.3"/>
    <row r="2159" ht="12" customHeight="1" x14ac:dyDescent="0.3"/>
    <row r="2160" ht="12" customHeight="1" x14ac:dyDescent="0.3"/>
    <row r="2161" ht="12" customHeight="1" x14ac:dyDescent="0.3"/>
    <row r="2162" ht="12" customHeight="1" x14ac:dyDescent="0.3"/>
    <row r="2163" ht="12" customHeight="1" x14ac:dyDescent="0.3"/>
    <row r="2164" ht="12" customHeight="1" x14ac:dyDescent="0.3"/>
    <row r="2165" ht="12" customHeight="1" x14ac:dyDescent="0.3"/>
    <row r="2166" ht="12" customHeight="1" x14ac:dyDescent="0.3"/>
    <row r="2167" ht="12" customHeight="1" x14ac:dyDescent="0.3"/>
    <row r="2168" ht="12" customHeight="1" x14ac:dyDescent="0.3"/>
    <row r="2169" ht="12" customHeight="1" x14ac:dyDescent="0.3"/>
    <row r="2170" ht="12" customHeight="1" x14ac:dyDescent="0.3"/>
    <row r="2171" ht="12" customHeight="1" x14ac:dyDescent="0.3"/>
    <row r="2172" ht="12" customHeight="1" x14ac:dyDescent="0.3"/>
    <row r="2173" ht="12" customHeight="1" x14ac:dyDescent="0.3"/>
    <row r="2174" ht="12" customHeight="1" x14ac:dyDescent="0.3"/>
    <row r="2175" ht="12" customHeight="1" x14ac:dyDescent="0.3"/>
    <row r="2176" ht="12" customHeight="1" x14ac:dyDescent="0.3"/>
    <row r="2177" ht="12" customHeight="1" x14ac:dyDescent="0.3"/>
    <row r="2178" ht="12" customHeight="1" x14ac:dyDescent="0.3"/>
    <row r="2179" ht="12" customHeight="1" x14ac:dyDescent="0.3"/>
    <row r="2180" ht="12" customHeight="1" x14ac:dyDescent="0.3"/>
    <row r="2181" ht="12" customHeight="1" x14ac:dyDescent="0.3"/>
    <row r="2182" ht="12" customHeight="1" x14ac:dyDescent="0.3"/>
    <row r="2183" ht="12" customHeight="1" x14ac:dyDescent="0.3"/>
    <row r="2184" ht="12" customHeight="1" x14ac:dyDescent="0.3"/>
    <row r="2185" ht="12" customHeight="1" x14ac:dyDescent="0.3"/>
    <row r="2186" ht="12" customHeight="1" x14ac:dyDescent="0.3"/>
    <row r="2187" ht="12" customHeight="1" x14ac:dyDescent="0.3"/>
    <row r="2188" ht="12" customHeight="1" x14ac:dyDescent="0.3"/>
    <row r="2189" ht="12" customHeight="1" x14ac:dyDescent="0.3"/>
    <row r="2190" ht="12" customHeight="1" x14ac:dyDescent="0.3"/>
    <row r="2191" ht="12" customHeight="1" x14ac:dyDescent="0.3"/>
    <row r="2192" ht="12" customHeight="1" x14ac:dyDescent="0.3"/>
    <row r="2193" ht="12" customHeight="1" x14ac:dyDescent="0.3"/>
    <row r="2194" ht="12" customHeight="1" x14ac:dyDescent="0.3"/>
    <row r="2195" ht="12" customHeight="1" x14ac:dyDescent="0.3"/>
    <row r="2196" ht="12" customHeight="1" x14ac:dyDescent="0.3"/>
    <row r="2197" ht="12" customHeight="1" x14ac:dyDescent="0.3"/>
    <row r="2198" ht="12" customHeight="1" x14ac:dyDescent="0.3"/>
    <row r="2199" ht="12" customHeight="1" x14ac:dyDescent="0.3"/>
    <row r="2200" ht="12" customHeight="1" x14ac:dyDescent="0.3"/>
    <row r="2201" ht="12" customHeight="1" x14ac:dyDescent="0.3"/>
    <row r="2202" ht="12" customHeight="1" x14ac:dyDescent="0.3"/>
    <row r="2203" ht="12" customHeight="1" x14ac:dyDescent="0.3"/>
    <row r="2204" ht="12" customHeight="1" x14ac:dyDescent="0.3"/>
    <row r="2205" ht="12" customHeight="1" x14ac:dyDescent="0.3"/>
    <row r="2206" ht="12" customHeight="1" x14ac:dyDescent="0.3"/>
    <row r="2207" ht="12" customHeight="1" x14ac:dyDescent="0.3"/>
    <row r="2208" ht="12" customHeight="1" x14ac:dyDescent="0.3"/>
    <row r="2209" ht="12" customHeight="1" x14ac:dyDescent="0.3"/>
    <row r="2210" ht="12" customHeight="1" x14ac:dyDescent="0.3"/>
    <row r="2211" ht="12" customHeight="1" x14ac:dyDescent="0.3"/>
    <row r="2212" ht="12" customHeight="1" x14ac:dyDescent="0.3"/>
    <row r="2213" ht="12" customHeight="1" x14ac:dyDescent="0.3"/>
    <row r="2214" ht="12" customHeight="1" x14ac:dyDescent="0.3"/>
    <row r="2215" ht="12" customHeight="1" x14ac:dyDescent="0.3"/>
    <row r="2216" ht="12" customHeight="1" x14ac:dyDescent="0.3"/>
    <row r="2217" ht="12" customHeight="1" x14ac:dyDescent="0.3"/>
    <row r="2218" ht="12" customHeight="1" x14ac:dyDescent="0.3"/>
    <row r="2219" ht="12" customHeight="1" x14ac:dyDescent="0.3"/>
    <row r="2220" ht="12" customHeight="1" x14ac:dyDescent="0.3"/>
    <row r="2221" ht="12" customHeight="1" x14ac:dyDescent="0.3"/>
    <row r="2222" ht="12" customHeight="1" x14ac:dyDescent="0.3"/>
    <row r="2223" ht="12" customHeight="1" x14ac:dyDescent="0.3"/>
    <row r="2224" ht="12" customHeight="1" x14ac:dyDescent="0.3"/>
    <row r="2225" ht="12" customHeight="1" x14ac:dyDescent="0.3"/>
    <row r="2226" ht="12" customHeight="1" x14ac:dyDescent="0.3"/>
    <row r="2227" ht="12" customHeight="1" x14ac:dyDescent="0.3"/>
    <row r="2228" ht="12" customHeight="1" x14ac:dyDescent="0.3"/>
    <row r="2229" ht="12" customHeight="1" x14ac:dyDescent="0.3"/>
    <row r="2230" ht="12" customHeight="1" x14ac:dyDescent="0.3"/>
    <row r="2231" ht="12" customHeight="1" x14ac:dyDescent="0.3"/>
    <row r="2232" ht="12" customHeight="1" x14ac:dyDescent="0.3"/>
    <row r="2233" ht="12" customHeight="1" x14ac:dyDescent="0.3"/>
    <row r="2234" ht="12" customHeight="1" x14ac:dyDescent="0.3"/>
    <row r="2235" ht="12" customHeight="1" x14ac:dyDescent="0.3"/>
    <row r="2236" ht="12" customHeight="1" x14ac:dyDescent="0.3"/>
    <row r="2237" ht="12" customHeight="1" x14ac:dyDescent="0.3"/>
    <row r="2238" ht="12" customHeight="1" x14ac:dyDescent="0.3"/>
    <row r="2239" ht="12" customHeight="1" x14ac:dyDescent="0.3"/>
    <row r="2240" ht="12" customHeight="1" x14ac:dyDescent="0.3"/>
    <row r="2241" ht="12" customHeight="1" x14ac:dyDescent="0.3"/>
    <row r="2242" ht="12" customHeight="1" x14ac:dyDescent="0.3"/>
    <row r="2243" ht="12" customHeight="1" x14ac:dyDescent="0.3"/>
    <row r="2244" ht="12" customHeight="1" x14ac:dyDescent="0.3"/>
    <row r="2245" ht="12" customHeight="1" x14ac:dyDescent="0.3"/>
    <row r="2246" ht="12" customHeight="1" x14ac:dyDescent="0.3"/>
    <row r="2247" ht="12" customHeight="1" x14ac:dyDescent="0.3"/>
    <row r="2248" ht="12" customHeight="1" x14ac:dyDescent="0.3"/>
    <row r="2249" ht="12" customHeight="1" x14ac:dyDescent="0.3"/>
    <row r="2250" ht="12" customHeight="1" x14ac:dyDescent="0.3"/>
    <row r="2251" ht="12" customHeight="1" x14ac:dyDescent="0.3"/>
    <row r="2252" ht="12" customHeight="1" x14ac:dyDescent="0.3"/>
    <row r="2253" ht="12" customHeight="1" x14ac:dyDescent="0.3"/>
    <row r="2254" ht="12" customHeight="1" x14ac:dyDescent="0.3"/>
    <row r="2255" ht="12" customHeight="1" x14ac:dyDescent="0.3"/>
    <row r="2256" ht="12" customHeight="1" x14ac:dyDescent="0.3"/>
    <row r="2257" ht="12" customHeight="1" x14ac:dyDescent="0.3"/>
    <row r="2258" ht="12" customHeight="1" x14ac:dyDescent="0.3"/>
    <row r="2259" ht="12" customHeight="1" x14ac:dyDescent="0.3"/>
    <row r="2260" ht="12" customHeight="1" x14ac:dyDescent="0.3"/>
    <row r="2261" ht="12" customHeight="1" x14ac:dyDescent="0.3"/>
    <row r="2262" ht="12" customHeight="1" x14ac:dyDescent="0.3"/>
    <row r="2263" ht="12" customHeight="1" x14ac:dyDescent="0.3"/>
    <row r="2264" ht="12" customHeight="1" x14ac:dyDescent="0.3"/>
    <row r="2265" ht="12" customHeight="1" x14ac:dyDescent="0.3"/>
    <row r="2266" ht="12" customHeight="1" x14ac:dyDescent="0.3"/>
    <row r="2267" ht="12" customHeight="1" x14ac:dyDescent="0.3"/>
    <row r="2268" ht="12" customHeight="1" x14ac:dyDescent="0.3"/>
    <row r="2269" ht="12" customHeight="1" x14ac:dyDescent="0.3"/>
    <row r="2270" ht="12" customHeight="1" x14ac:dyDescent="0.3"/>
    <row r="2271" ht="12" customHeight="1" x14ac:dyDescent="0.3"/>
    <row r="2272" ht="12" customHeight="1" x14ac:dyDescent="0.3"/>
    <row r="2273" ht="12" customHeight="1" x14ac:dyDescent="0.3"/>
    <row r="2274" ht="12" customHeight="1" x14ac:dyDescent="0.3"/>
    <row r="2275" ht="12" customHeight="1" x14ac:dyDescent="0.3"/>
    <row r="2276" ht="12" customHeight="1" x14ac:dyDescent="0.3"/>
    <row r="2277" ht="12" customHeight="1" x14ac:dyDescent="0.3"/>
    <row r="2278" ht="12" customHeight="1" x14ac:dyDescent="0.3"/>
    <row r="2279" ht="12" customHeight="1" x14ac:dyDescent="0.3"/>
    <row r="2280" ht="12" customHeight="1" x14ac:dyDescent="0.3"/>
    <row r="2281" ht="12" customHeight="1" x14ac:dyDescent="0.3"/>
    <row r="2282" ht="12" customHeight="1" x14ac:dyDescent="0.3"/>
    <row r="2283" ht="12" customHeight="1" x14ac:dyDescent="0.3"/>
    <row r="2284" ht="12" customHeight="1" x14ac:dyDescent="0.3"/>
    <row r="2285" ht="12" customHeight="1" x14ac:dyDescent="0.3"/>
    <row r="2286" ht="12" customHeight="1" x14ac:dyDescent="0.3"/>
    <row r="2287" ht="12" customHeight="1" x14ac:dyDescent="0.3"/>
    <row r="2288" ht="12" customHeight="1" x14ac:dyDescent="0.3"/>
    <row r="2289" ht="12" customHeight="1" x14ac:dyDescent="0.3"/>
    <row r="2290" ht="12" customHeight="1" x14ac:dyDescent="0.3"/>
    <row r="2291" ht="12" customHeight="1" x14ac:dyDescent="0.3"/>
    <row r="2292" ht="12" customHeight="1" x14ac:dyDescent="0.3"/>
    <row r="2293" ht="12" customHeight="1" x14ac:dyDescent="0.3"/>
    <row r="2294" ht="12" customHeight="1" x14ac:dyDescent="0.3"/>
    <row r="2295" ht="12" customHeight="1" x14ac:dyDescent="0.3"/>
    <row r="2296" ht="12" customHeight="1" x14ac:dyDescent="0.3"/>
    <row r="2297" ht="12" customHeight="1" x14ac:dyDescent="0.3"/>
    <row r="2298" ht="12" customHeight="1" x14ac:dyDescent="0.3"/>
    <row r="2299" ht="12" customHeight="1" x14ac:dyDescent="0.3"/>
    <row r="2300" ht="12" customHeight="1" x14ac:dyDescent="0.3"/>
    <row r="2301" ht="12" customHeight="1" x14ac:dyDescent="0.3"/>
    <row r="2302" ht="12" customHeight="1" x14ac:dyDescent="0.3"/>
    <row r="2303" ht="12" customHeight="1" x14ac:dyDescent="0.3"/>
    <row r="2304" ht="12" customHeight="1" x14ac:dyDescent="0.3"/>
    <row r="2305" ht="12" customHeight="1" x14ac:dyDescent="0.3"/>
    <row r="2306" ht="12" customHeight="1" x14ac:dyDescent="0.3"/>
    <row r="2307" ht="12" customHeight="1" x14ac:dyDescent="0.3"/>
    <row r="2308" ht="12" customHeight="1" x14ac:dyDescent="0.3"/>
    <row r="2309" ht="12" customHeight="1" x14ac:dyDescent="0.3"/>
    <row r="2310" ht="12" customHeight="1" x14ac:dyDescent="0.3"/>
    <row r="2311" ht="12" customHeight="1" x14ac:dyDescent="0.3"/>
    <row r="2312" ht="12" customHeight="1" x14ac:dyDescent="0.3"/>
    <row r="2313" ht="12" customHeight="1" x14ac:dyDescent="0.3"/>
    <row r="2314" ht="12" customHeight="1" x14ac:dyDescent="0.3"/>
    <row r="2315" ht="12" customHeight="1" x14ac:dyDescent="0.3"/>
    <row r="2316" ht="12" customHeight="1" x14ac:dyDescent="0.3"/>
    <row r="2317" ht="12" customHeight="1" x14ac:dyDescent="0.3"/>
    <row r="2318" ht="12" customHeight="1" x14ac:dyDescent="0.3"/>
    <row r="2319" ht="12" customHeight="1" x14ac:dyDescent="0.3"/>
    <row r="2320" ht="12" customHeight="1" x14ac:dyDescent="0.3"/>
    <row r="2321" ht="12" customHeight="1" x14ac:dyDescent="0.3"/>
    <row r="2322" ht="12" customHeight="1" x14ac:dyDescent="0.3"/>
    <row r="2323" ht="12" customHeight="1" x14ac:dyDescent="0.3"/>
    <row r="2324" ht="12" customHeight="1" x14ac:dyDescent="0.3"/>
    <row r="2325" ht="12" customHeight="1" x14ac:dyDescent="0.3"/>
    <row r="2326" ht="12" customHeight="1" x14ac:dyDescent="0.3"/>
    <row r="2327" ht="12" customHeight="1" x14ac:dyDescent="0.3"/>
    <row r="2328" ht="12" customHeight="1" x14ac:dyDescent="0.3"/>
    <row r="2329" ht="12" customHeight="1" x14ac:dyDescent="0.3"/>
    <row r="2330" ht="12" customHeight="1" x14ac:dyDescent="0.3"/>
    <row r="2331" ht="12" customHeight="1" x14ac:dyDescent="0.3"/>
    <row r="2332" ht="12" customHeight="1" x14ac:dyDescent="0.3"/>
    <row r="2333" ht="12" customHeight="1" x14ac:dyDescent="0.3"/>
    <row r="2334" ht="12" customHeight="1" x14ac:dyDescent="0.3"/>
    <row r="2335" ht="12" customHeight="1" x14ac:dyDescent="0.3"/>
    <row r="2336" ht="12" customHeight="1" x14ac:dyDescent="0.3"/>
    <row r="2337" ht="12" customHeight="1" x14ac:dyDescent="0.3"/>
    <row r="2338" ht="12" customHeight="1" x14ac:dyDescent="0.3"/>
    <row r="2339" ht="12" customHeight="1" x14ac:dyDescent="0.3"/>
    <row r="2340" ht="12" customHeight="1" x14ac:dyDescent="0.3"/>
    <row r="2341" ht="12" customHeight="1" x14ac:dyDescent="0.3"/>
    <row r="2342" ht="12" customHeight="1" x14ac:dyDescent="0.3"/>
    <row r="2343" ht="12" customHeight="1" x14ac:dyDescent="0.3"/>
    <row r="2344" ht="12" customHeight="1" x14ac:dyDescent="0.3"/>
    <row r="2345" ht="12" customHeight="1" x14ac:dyDescent="0.3"/>
    <row r="2346" ht="12" customHeight="1" x14ac:dyDescent="0.3"/>
    <row r="2347" ht="12" customHeight="1" x14ac:dyDescent="0.3"/>
    <row r="2348" ht="12" customHeight="1" x14ac:dyDescent="0.3"/>
    <row r="2349" ht="12" customHeight="1" x14ac:dyDescent="0.3"/>
    <row r="2350" ht="12" customHeight="1" x14ac:dyDescent="0.3"/>
    <row r="2351" ht="12" customHeight="1" x14ac:dyDescent="0.3"/>
    <row r="2352" ht="12" customHeight="1" x14ac:dyDescent="0.3"/>
    <row r="2353" ht="12" customHeight="1" x14ac:dyDescent="0.3"/>
    <row r="2354" ht="12" customHeight="1" x14ac:dyDescent="0.3"/>
    <row r="2355" ht="12" customHeight="1" x14ac:dyDescent="0.3"/>
    <row r="2356" ht="12" customHeight="1" x14ac:dyDescent="0.3"/>
    <row r="2357" ht="12" customHeight="1" x14ac:dyDescent="0.3"/>
    <row r="2358" ht="12" customHeight="1" x14ac:dyDescent="0.3"/>
    <row r="2359" ht="12" customHeight="1" x14ac:dyDescent="0.3"/>
    <row r="2360" ht="12" customHeight="1" x14ac:dyDescent="0.3"/>
    <row r="2361" ht="12" customHeight="1" x14ac:dyDescent="0.3"/>
    <row r="2362" ht="12" customHeight="1" x14ac:dyDescent="0.3"/>
    <row r="2363" ht="12" customHeight="1" x14ac:dyDescent="0.3"/>
    <row r="2364" ht="12" customHeight="1" x14ac:dyDescent="0.3"/>
    <row r="2365" ht="12" customHeight="1" x14ac:dyDescent="0.3"/>
    <row r="2366" ht="12" customHeight="1" x14ac:dyDescent="0.3"/>
    <row r="2367" ht="12" customHeight="1" x14ac:dyDescent="0.3"/>
    <row r="2368" ht="12" customHeight="1" x14ac:dyDescent="0.3"/>
    <row r="2369" ht="12" customHeight="1" x14ac:dyDescent="0.3"/>
    <row r="2370" ht="12" customHeight="1" x14ac:dyDescent="0.3"/>
    <row r="2371" ht="12" customHeight="1" x14ac:dyDescent="0.3"/>
    <row r="2372" ht="12" customHeight="1" x14ac:dyDescent="0.3"/>
    <row r="2373" ht="12" customHeight="1" x14ac:dyDescent="0.3"/>
    <row r="2374" ht="12" customHeight="1" x14ac:dyDescent="0.3"/>
    <row r="2375" ht="12" customHeight="1" x14ac:dyDescent="0.3"/>
    <row r="2376" ht="12" customHeight="1" x14ac:dyDescent="0.3"/>
    <row r="2377" ht="12" customHeight="1" x14ac:dyDescent="0.3"/>
    <row r="2378" ht="12" customHeight="1" x14ac:dyDescent="0.3"/>
    <row r="2379" ht="12" customHeight="1" x14ac:dyDescent="0.3"/>
    <row r="2380" ht="12" customHeight="1" x14ac:dyDescent="0.3"/>
    <row r="2381" ht="12" customHeight="1" x14ac:dyDescent="0.3"/>
    <row r="2382" ht="12" customHeight="1" x14ac:dyDescent="0.3"/>
    <row r="2383" ht="12" customHeight="1" x14ac:dyDescent="0.3"/>
    <row r="2384" ht="12" customHeight="1" x14ac:dyDescent="0.3"/>
    <row r="2385" ht="12" customHeight="1" x14ac:dyDescent="0.3"/>
    <row r="2386" ht="12" customHeight="1" x14ac:dyDescent="0.3"/>
    <row r="2387" ht="12" customHeight="1" x14ac:dyDescent="0.3"/>
    <row r="2388" ht="12" customHeight="1" x14ac:dyDescent="0.3"/>
    <row r="2389" ht="12" customHeight="1" x14ac:dyDescent="0.3"/>
    <row r="2390" ht="12" customHeight="1" x14ac:dyDescent="0.3"/>
    <row r="2391" ht="12" customHeight="1" x14ac:dyDescent="0.3"/>
    <row r="2392" ht="12" customHeight="1" x14ac:dyDescent="0.3"/>
    <row r="2393" ht="12" customHeight="1" x14ac:dyDescent="0.3"/>
    <row r="2394" ht="12" customHeight="1" x14ac:dyDescent="0.3"/>
    <row r="2395" ht="12" customHeight="1" x14ac:dyDescent="0.3"/>
    <row r="2396" ht="12" customHeight="1" x14ac:dyDescent="0.3"/>
    <row r="2397" ht="12" customHeight="1" x14ac:dyDescent="0.3"/>
    <row r="2398" ht="12" customHeight="1" x14ac:dyDescent="0.3"/>
    <row r="2399" ht="12" customHeight="1" x14ac:dyDescent="0.3"/>
    <row r="2400" ht="12" customHeight="1" x14ac:dyDescent="0.3"/>
    <row r="2401" ht="12" customHeight="1" x14ac:dyDescent="0.3"/>
    <row r="2402" ht="12" customHeight="1" x14ac:dyDescent="0.3"/>
    <row r="2403" ht="12" customHeight="1" x14ac:dyDescent="0.3"/>
    <row r="2404" ht="12" customHeight="1" x14ac:dyDescent="0.3"/>
    <row r="2405" ht="12" customHeight="1" x14ac:dyDescent="0.3"/>
    <row r="2406" ht="12" customHeight="1" x14ac:dyDescent="0.3"/>
    <row r="2407" ht="12" customHeight="1" x14ac:dyDescent="0.3"/>
    <row r="2408" ht="12" customHeight="1" x14ac:dyDescent="0.3"/>
    <row r="2409" ht="12" customHeight="1" x14ac:dyDescent="0.3"/>
    <row r="2410" ht="12" customHeight="1" x14ac:dyDescent="0.3"/>
    <row r="2411" ht="12" customHeight="1" x14ac:dyDescent="0.3"/>
    <row r="2412" ht="12" customHeight="1" x14ac:dyDescent="0.3"/>
    <row r="2413" ht="12" customHeight="1" x14ac:dyDescent="0.3"/>
    <row r="2414" ht="12" customHeight="1" x14ac:dyDescent="0.3"/>
    <row r="2415" ht="12" customHeight="1" x14ac:dyDescent="0.3"/>
    <row r="2416" ht="12" customHeight="1" x14ac:dyDescent="0.3"/>
    <row r="2417" ht="12" customHeight="1" x14ac:dyDescent="0.3"/>
    <row r="2418" ht="12" customHeight="1" x14ac:dyDescent="0.3"/>
    <row r="2419" ht="12" customHeight="1" x14ac:dyDescent="0.3"/>
    <row r="2420" ht="12" customHeight="1" x14ac:dyDescent="0.3"/>
    <row r="2421" ht="12" customHeight="1" x14ac:dyDescent="0.3"/>
    <row r="2422" ht="12" customHeight="1" x14ac:dyDescent="0.3"/>
    <row r="2423" ht="12" customHeight="1" x14ac:dyDescent="0.3"/>
    <row r="2424" ht="12" customHeight="1" x14ac:dyDescent="0.3"/>
    <row r="2425" ht="12" customHeight="1" x14ac:dyDescent="0.3"/>
    <row r="2426" ht="12" customHeight="1" x14ac:dyDescent="0.3"/>
    <row r="2427" ht="12" customHeight="1" x14ac:dyDescent="0.3"/>
    <row r="2428" ht="12" customHeight="1" x14ac:dyDescent="0.3"/>
    <row r="2429" ht="12" customHeight="1" x14ac:dyDescent="0.3"/>
    <row r="2430" ht="12" customHeight="1" x14ac:dyDescent="0.3"/>
    <row r="2431" ht="12" customHeight="1" x14ac:dyDescent="0.3"/>
    <row r="2432" ht="12" customHeight="1" x14ac:dyDescent="0.3"/>
    <row r="2433" ht="12" customHeight="1" x14ac:dyDescent="0.3"/>
    <row r="2434" ht="12" customHeight="1" x14ac:dyDescent="0.3"/>
    <row r="2435" ht="12" customHeight="1" x14ac:dyDescent="0.3"/>
    <row r="2436" ht="12" customHeight="1" x14ac:dyDescent="0.3"/>
    <row r="2437" ht="12" customHeight="1" x14ac:dyDescent="0.3"/>
    <row r="2438" ht="12" customHeight="1" x14ac:dyDescent="0.3"/>
    <row r="2439" ht="12" customHeight="1" x14ac:dyDescent="0.3"/>
    <row r="2440" ht="12" customHeight="1" x14ac:dyDescent="0.3"/>
    <row r="2441" ht="12" customHeight="1" x14ac:dyDescent="0.3"/>
    <row r="2442" ht="12" customHeight="1" x14ac:dyDescent="0.3"/>
    <row r="2443" ht="12" customHeight="1" x14ac:dyDescent="0.3"/>
    <row r="2444" ht="12" customHeight="1" x14ac:dyDescent="0.3"/>
    <row r="2445" ht="12" customHeight="1" x14ac:dyDescent="0.3"/>
    <row r="2446" ht="12" customHeight="1" x14ac:dyDescent="0.3"/>
    <row r="2447" ht="12" customHeight="1" x14ac:dyDescent="0.3"/>
    <row r="2448" ht="12" customHeight="1" x14ac:dyDescent="0.3"/>
    <row r="2449" ht="12" customHeight="1" x14ac:dyDescent="0.3"/>
    <row r="2450" ht="12" customHeight="1" x14ac:dyDescent="0.3"/>
    <row r="2451" ht="12" customHeight="1" x14ac:dyDescent="0.3"/>
    <row r="2452" ht="12" customHeight="1" x14ac:dyDescent="0.3"/>
    <row r="2453" ht="12" customHeight="1" x14ac:dyDescent="0.3"/>
    <row r="2454" ht="12" customHeight="1" x14ac:dyDescent="0.3"/>
    <row r="2455" ht="12" customHeight="1" x14ac:dyDescent="0.3"/>
  </sheetData>
  <sheetProtection algorithmName="SHA-512" hashValue="9ubb4lSGnqjIoKJMZdo+mjvQsvWz5e8SkuLN9l+Ib7nJ4h9Zy8JM7qV9wOiz2sqfwFJ9ob0tOzhdkAQf8SyrZQ==" saltValue="MNOok8v9BGFV3QYcrJu0iQ==" spinCount="100000" sheet="1" formatColumns="0" formatRows="0"/>
  <mergeCells count="9">
    <mergeCell ref="E8:R8"/>
    <mergeCell ref="E5:E6"/>
    <mergeCell ref="T5:T6"/>
    <mergeCell ref="V5:V6"/>
    <mergeCell ref="D1:R1"/>
    <mergeCell ref="D3:G3"/>
    <mergeCell ref="A5:D5"/>
    <mergeCell ref="R5:R6"/>
    <mergeCell ref="A6:D7"/>
  </mergeCells>
  <conditionalFormatting sqref="A5">
    <cfRule type="expression" dxfId="15" priority="59" stopIfTrue="1">
      <formula>$A$5="Your check boxes are not clear (column V).  Please correct"</formula>
    </cfRule>
  </conditionalFormatting>
  <conditionalFormatting sqref="D3:G3">
    <cfRule type="containsText" dxfId="14" priority="46" operator="containsText" text="Select School Name Here">
      <formula>NOT(ISERROR(SEARCH("Select School Name Here",D3)))</formula>
    </cfRule>
    <cfRule type="expression" dxfId="13" priority="47">
      <formula>$D$3="Select School Name Here"</formula>
    </cfRule>
  </conditionalFormatting>
  <conditionalFormatting sqref="A105:E105">
    <cfRule type="expression" dxfId="12" priority="45">
      <formula>$C$105="Other Capital - THIS CANNOT BE A DEFICIT - PLEASE CORRECT"</formula>
    </cfRule>
  </conditionalFormatting>
  <conditionalFormatting sqref="A100:E100">
    <cfRule type="expression" dxfId="11" priority="44">
      <formula>$C$100="UncommitTed Revenue - THIS IS A DEFICIT BALANCE"</formula>
    </cfRule>
  </conditionalFormatting>
  <conditionalFormatting sqref="A108:E108">
    <cfRule type="expression" dxfId="10" priority="43">
      <formula>$E$108&lt;0</formula>
    </cfRule>
  </conditionalFormatting>
  <conditionalFormatting sqref="F105:Q105">
    <cfRule type="expression" dxfId="9" priority="41">
      <formula>$C$105="Other Capital - THIS CANNOT BE A DEFICIT - PLEASE CORRECT"</formula>
    </cfRule>
  </conditionalFormatting>
  <conditionalFormatting sqref="F100:Q100">
    <cfRule type="expression" dxfId="8" priority="40">
      <formula>$C$100="UncommitTed Revenue - THIS IS A DEFICIT BALANCE"</formula>
    </cfRule>
  </conditionalFormatting>
  <conditionalFormatting sqref="F108:Q108">
    <cfRule type="expression" dxfId="7" priority="39">
      <formula>$E$108&lt;0</formula>
    </cfRule>
  </conditionalFormatting>
  <conditionalFormatting sqref="A6">
    <cfRule type="expression" dxfId="6" priority="121" stopIfTrue="1">
      <formula>#REF!="Yes"</formula>
    </cfRule>
  </conditionalFormatting>
  <conditionalFormatting sqref="T9:T31">
    <cfRule type="expression" dxfId="5" priority="7" stopIfTrue="1">
      <formula>T9&gt;0</formula>
    </cfRule>
  </conditionalFormatting>
  <conditionalFormatting sqref="T34:T66">
    <cfRule type="expression" dxfId="4" priority="6" stopIfTrue="1">
      <formula>T34&gt;0</formula>
    </cfRule>
  </conditionalFormatting>
  <conditionalFormatting sqref="T68">
    <cfRule type="expression" dxfId="3" priority="4" stopIfTrue="1">
      <formula>T68&lt;0</formula>
    </cfRule>
  </conditionalFormatting>
  <conditionalFormatting sqref="T76">
    <cfRule type="expression" dxfId="2" priority="3" stopIfTrue="1">
      <formula>T76&gt;0</formula>
    </cfRule>
  </conditionalFormatting>
  <conditionalFormatting sqref="T72:T74">
    <cfRule type="expression" dxfId="1" priority="2" stopIfTrue="1">
      <formula>T72&gt;0</formula>
    </cfRule>
  </conditionalFormatting>
  <conditionalFormatting sqref="T79:T84">
    <cfRule type="expression" dxfId="0" priority="1" stopIfTrue="1">
      <formula>T79&gt;0</formula>
    </cfRule>
  </conditionalFormatting>
  <dataValidations count="6">
    <dataValidation type="decimal" allowBlank="1" showInputMessage="1" showErrorMessage="1" sqref="E31" xr:uid="{223CA0FB-9556-422D-84B6-287ECEA6EECE}">
      <formula1>-10000000</formula1>
      <formula2>0</formula2>
    </dataValidation>
    <dataValidation type="list" allowBlank="1" showInputMessage="1" showErrorMessage="1" sqref="H3" xr:uid="{2D931169-A61E-47A1-A8D2-F75044FBF587}">
      <formula1>#REF!</formula1>
    </dataValidation>
    <dataValidation type="decimal" allowBlank="1" showInputMessage="1" showErrorMessage="1" errorTitle="ERROR" error="Data must be entered as a negative value" sqref="E9:Q29" xr:uid="{E786EADC-F1D7-4CC1-A1F9-A52DF9DB1D98}">
      <formula1>-100000000</formula1>
      <formula2>0</formula2>
    </dataValidation>
    <dataValidation type="decimal" allowBlank="1" showInputMessage="1" showErrorMessage="1" errorTitle="ERROR" error="Data must be entered as a negative value" sqref="E34:Q66" xr:uid="{BF541574-35D8-4D02-8032-95ADB2C81B0D}">
      <formula1>0</formula1>
      <formula2>100000000</formula2>
    </dataValidation>
    <dataValidation type="decimal" allowBlank="1" showInputMessage="1" showErrorMessage="1" sqref="E72:Q74" xr:uid="{A4807753-56C7-4282-89B1-49B05F8A7E0A}">
      <formula1>-100000000</formula1>
      <formula2>0</formula2>
    </dataValidation>
    <dataValidation type="decimal" allowBlank="1" showInputMessage="1" showErrorMessage="1" errorTitle="ERROR" error="Data must be entered as a positive value" sqref="E79:Q82" xr:uid="{89982E39-B992-4D72-A17E-599736E84774}">
      <formula1>0</formula1>
      <formula2>100000000</formula2>
    </dataValidation>
  </dataValidations>
  <pageMargins left="0.31" right="0.31" top="0.43" bottom="0.62" header="0.28999999999999998" footer="0.28999999999999998"/>
  <pageSetup paperSize="9" scale="44" fitToHeight="2" orientation="landscape" r:id="rId1"/>
  <headerFooter alignWithMargins="0"/>
  <rowBreaks count="1" manualBreakCount="1">
    <brk id="68" max="21" man="1"/>
  </rowBreaks>
  <ignoredErrors>
    <ignoredError sqref="S10:S26 E30:V33 S29 S9 S28 U9:V9 U10:V26 U29:V29 U28:V28 R64:V64 U34:V34 S35:S63 S34 E67:V71 S65:S66 U35:V43 U65:V66 E75:V77 U72:V74 E83:V85 U79:V82 R27:V27 E109:V240 E86:S86 U86:V108 U48:V63 U45 U46 U47 U44 E90:S91 F87:S89 E94:S108 F92:S93 E78 G78:V78"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77F7937A-B9CE-40C5-B7E8-EB8EF088C86B}">
          <x14:formula1>
            <xm:f>Data!$B$2:$B$69</xm:f>
          </x14:formula1>
          <xm:sqref>D3:G3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76857-C3E7-4EAD-9F75-9F1DFE9E0759}">
  <sheetPr codeName="Sheet1"/>
  <dimension ref="A1:N70"/>
  <sheetViews>
    <sheetView topLeftCell="A34" workbookViewId="0">
      <selection activeCell="A52" sqref="A52"/>
    </sheetView>
  </sheetViews>
  <sheetFormatPr defaultRowHeight="13" x14ac:dyDescent="0.3"/>
  <cols>
    <col min="1" max="1" width="11.1796875" style="278" customWidth="1"/>
    <col min="2" max="2" width="39.26953125" style="33" bestFit="1" customWidth="1"/>
    <col min="3" max="3" width="10.54296875" style="33" customWidth="1"/>
    <col min="4" max="4" width="11.1796875" style="278" customWidth="1"/>
    <col min="5" max="5" width="7.54296875" style="33" bestFit="1" customWidth="1"/>
    <col min="6" max="6" width="39.26953125" style="33" bestFit="1" customWidth="1"/>
    <col min="7" max="7" width="38.81640625" style="33" bestFit="1" customWidth="1"/>
    <col min="8" max="245" width="9.1796875" style="33"/>
    <col min="246" max="246" width="39.26953125" style="33" bestFit="1" customWidth="1"/>
    <col min="247" max="247" width="10.54296875" style="33" bestFit="1" customWidth="1"/>
    <col min="248" max="248" width="10.1796875" style="33" bestFit="1" customWidth="1"/>
    <col min="249" max="250" width="11.1796875" style="33" customWidth="1"/>
    <col min="251" max="251" width="7.54296875" style="33" bestFit="1" customWidth="1"/>
    <col min="252" max="252" width="39.26953125" style="33" bestFit="1" customWidth="1"/>
    <col min="253" max="501" width="9.1796875" style="33"/>
    <col min="502" max="502" width="39.26953125" style="33" bestFit="1" customWidth="1"/>
    <col min="503" max="503" width="10.54296875" style="33" bestFit="1" customWidth="1"/>
    <col min="504" max="504" width="10.1796875" style="33" bestFit="1" customWidth="1"/>
    <col min="505" max="506" width="11.1796875" style="33" customWidth="1"/>
    <col min="507" max="507" width="7.54296875" style="33" bestFit="1" customWidth="1"/>
    <col min="508" max="508" width="39.26953125" style="33" bestFit="1" customWidth="1"/>
    <col min="509" max="757" width="9.1796875" style="33"/>
    <col min="758" max="758" width="39.26953125" style="33" bestFit="1" customWidth="1"/>
    <col min="759" max="759" width="10.54296875" style="33" bestFit="1" customWidth="1"/>
    <col min="760" max="760" width="10.1796875" style="33" bestFit="1" customWidth="1"/>
    <col min="761" max="762" width="11.1796875" style="33" customWidth="1"/>
    <col min="763" max="763" width="7.54296875" style="33" bestFit="1" customWidth="1"/>
    <col min="764" max="764" width="39.26953125" style="33" bestFit="1" customWidth="1"/>
    <col min="765" max="1013" width="9.1796875" style="33"/>
    <col min="1014" max="1014" width="39.26953125" style="33" bestFit="1" customWidth="1"/>
    <col min="1015" max="1015" width="10.54296875" style="33" bestFit="1" customWidth="1"/>
    <col min="1016" max="1016" width="10.1796875" style="33" bestFit="1" customWidth="1"/>
    <col min="1017" max="1018" width="11.1796875" style="33" customWidth="1"/>
    <col min="1019" max="1019" width="7.54296875" style="33" bestFit="1" customWidth="1"/>
    <col min="1020" max="1020" width="39.26953125" style="33" bestFit="1" customWidth="1"/>
    <col min="1021" max="1269" width="9.1796875" style="33"/>
    <col min="1270" max="1270" width="39.26953125" style="33" bestFit="1" customWidth="1"/>
    <col min="1271" max="1271" width="10.54296875" style="33" bestFit="1" customWidth="1"/>
    <col min="1272" max="1272" width="10.1796875" style="33" bestFit="1" customWidth="1"/>
    <col min="1273" max="1274" width="11.1796875" style="33" customWidth="1"/>
    <col min="1275" max="1275" width="7.54296875" style="33" bestFit="1" customWidth="1"/>
    <col min="1276" max="1276" width="39.26953125" style="33" bestFit="1" customWidth="1"/>
    <col min="1277" max="1525" width="9.1796875" style="33"/>
    <col min="1526" max="1526" width="39.26953125" style="33" bestFit="1" customWidth="1"/>
    <col min="1527" max="1527" width="10.54296875" style="33" bestFit="1" customWidth="1"/>
    <col min="1528" max="1528" width="10.1796875" style="33" bestFit="1" customWidth="1"/>
    <col min="1529" max="1530" width="11.1796875" style="33" customWidth="1"/>
    <col min="1531" max="1531" width="7.54296875" style="33" bestFit="1" customWidth="1"/>
    <col min="1532" max="1532" width="39.26953125" style="33" bestFit="1" customWidth="1"/>
    <col min="1533" max="1781" width="9.1796875" style="33"/>
    <col min="1782" max="1782" width="39.26953125" style="33" bestFit="1" customWidth="1"/>
    <col min="1783" max="1783" width="10.54296875" style="33" bestFit="1" customWidth="1"/>
    <col min="1784" max="1784" width="10.1796875" style="33" bestFit="1" customWidth="1"/>
    <col min="1785" max="1786" width="11.1796875" style="33" customWidth="1"/>
    <col min="1787" max="1787" width="7.54296875" style="33" bestFit="1" customWidth="1"/>
    <col min="1788" max="1788" width="39.26953125" style="33" bestFit="1" customWidth="1"/>
    <col min="1789" max="2037" width="9.1796875" style="33"/>
    <col min="2038" max="2038" width="39.26953125" style="33" bestFit="1" customWidth="1"/>
    <col min="2039" max="2039" width="10.54296875" style="33" bestFit="1" customWidth="1"/>
    <col min="2040" max="2040" width="10.1796875" style="33" bestFit="1" customWidth="1"/>
    <col min="2041" max="2042" width="11.1796875" style="33" customWidth="1"/>
    <col min="2043" max="2043" width="7.54296875" style="33" bestFit="1" customWidth="1"/>
    <col min="2044" max="2044" width="39.26953125" style="33" bestFit="1" customWidth="1"/>
    <col min="2045" max="2293" width="9.1796875" style="33"/>
    <col min="2294" max="2294" width="39.26953125" style="33" bestFit="1" customWidth="1"/>
    <col min="2295" max="2295" width="10.54296875" style="33" bestFit="1" customWidth="1"/>
    <col min="2296" max="2296" width="10.1796875" style="33" bestFit="1" customWidth="1"/>
    <col min="2297" max="2298" width="11.1796875" style="33" customWidth="1"/>
    <col min="2299" max="2299" width="7.54296875" style="33" bestFit="1" customWidth="1"/>
    <col min="2300" max="2300" width="39.26953125" style="33" bestFit="1" customWidth="1"/>
    <col min="2301" max="2549" width="9.1796875" style="33"/>
    <col min="2550" max="2550" width="39.26953125" style="33" bestFit="1" customWidth="1"/>
    <col min="2551" max="2551" width="10.54296875" style="33" bestFit="1" customWidth="1"/>
    <col min="2552" max="2552" width="10.1796875" style="33" bestFit="1" customWidth="1"/>
    <col min="2553" max="2554" width="11.1796875" style="33" customWidth="1"/>
    <col min="2555" max="2555" width="7.54296875" style="33" bestFit="1" customWidth="1"/>
    <col min="2556" max="2556" width="39.26953125" style="33" bestFit="1" customWidth="1"/>
    <col min="2557" max="2805" width="9.1796875" style="33"/>
    <col min="2806" max="2806" width="39.26953125" style="33" bestFit="1" customWidth="1"/>
    <col min="2807" max="2807" width="10.54296875" style="33" bestFit="1" customWidth="1"/>
    <col min="2808" max="2808" width="10.1796875" style="33" bestFit="1" customWidth="1"/>
    <col min="2809" max="2810" width="11.1796875" style="33" customWidth="1"/>
    <col min="2811" max="2811" width="7.54296875" style="33" bestFit="1" customWidth="1"/>
    <col min="2812" max="2812" width="39.26953125" style="33" bestFit="1" customWidth="1"/>
    <col min="2813" max="3061" width="9.1796875" style="33"/>
    <col min="3062" max="3062" width="39.26953125" style="33" bestFit="1" customWidth="1"/>
    <col min="3063" max="3063" width="10.54296875" style="33" bestFit="1" customWidth="1"/>
    <col min="3064" max="3064" width="10.1796875" style="33" bestFit="1" customWidth="1"/>
    <col min="3065" max="3066" width="11.1796875" style="33" customWidth="1"/>
    <col min="3067" max="3067" width="7.54296875" style="33" bestFit="1" customWidth="1"/>
    <col min="3068" max="3068" width="39.26953125" style="33" bestFit="1" customWidth="1"/>
    <col min="3069" max="3317" width="9.1796875" style="33"/>
    <col min="3318" max="3318" width="39.26953125" style="33" bestFit="1" customWidth="1"/>
    <col min="3319" max="3319" width="10.54296875" style="33" bestFit="1" customWidth="1"/>
    <col min="3320" max="3320" width="10.1796875" style="33" bestFit="1" customWidth="1"/>
    <col min="3321" max="3322" width="11.1796875" style="33" customWidth="1"/>
    <col min="3323" max="3323" width="7.54296875" style="33" bestFit="1" customWidth="1"/>
    <col min="3324" max="3324" width="39.26953125" style="33" bestFit="1" customWidth="1"/>
    <col min="3325" max="3573" width="9.1796875" style="33"/>
    <col min="3574" max="3574" width="39.26953125" style="33" bestFit="1" customWidth="1"/>
    <col min="3575" max="3575" width="10.54296875" style="33" bestFit="1" customWidth="1"/>
    <col min="3576" max="3576" width="10.1796875" style="33" bestFit="1" customWidth="1"/>
    <col min="3577" max="3578" width="11.1796875" style="33" customWidth="1"/>
    <col min="3579" max="3579" width="7.54296875" style="33" bestFit="1" customWidth="1"/>
    <col min="3580" max="3580" width="39.26953125" style="33" bestFit="1" customWidth="1"/>
    <col min="3581" max="3829" width="9.1796875" style="33"/>
    <col min="3830" max="3830" width="39.26953125" style="33" bestFit="1" customWidth="1"/>
    <col min="3831" max="3831" width="10.54296875" style="33" bestFit="1" customWidth="1"/>
    <col min="3832" max="3832" width="10.1796875" style="33" bestFit="1" customWidth="1"/>
    <col min="3833" max="3834" width="11.1796875" style="33" customWidth="1"/>
    <col min="3835" max="3835" width="7.54296875" style="33" bestFit="1" customWidth="1"/>
    <col min="3836" max="3836" width="39.26953125" style="33" bestFit="1" customWidth="1"/>
    <col min="3837" max="4085" width="9.1796875" style="33"/>
    <col min="4086" max="4086" width="39.26953125" style="33" bestFit="1" customWidth="1"/>
    <col min="4087" max="4087" width="10.54296875" style="33" bestFit="1" customWidth="1"/>
    <col min="4088" max="4088" width="10.1796875" style="33" bestFit="1" customWidth="1"/>
    <col min="4089" max="4090" width="11.1796875" style="33" customWidth="1"/>
    <col min="4091" max="4091" width="7.54296875" style="33" bestFit="1" customWidth="1"/>
    <col min="4092" max="4092" width="39.26953125" style="33" bestFit="1" customWidth="1"/>
    <col min="4093" max="4341" width="9.1796875" style="33"/>
    <col min="4342" max="4342" width="39.26953125" style="33" bestFit="1" customWidth="1"/>
    <col min="4343" max="4343" width="10.54296875" style="33" bestFit="1" customWidth="1"/>
    <col min="4344" max="4344" width="10.1796875" style="33" bestFit="1" customWidth="1"/>
    <col min="4345" max="4346" width="11.1796875" style="33" customWidth="1"/>
    <col min="4347" max="4347" width="7.54296875" style="33" bestFit="1" customWidth="1"/>
    <col min="4348" max="4348" width="39.26953125" style="33" bestFit="1" customWidth="1"/>
    <col min="4349" max="4597" width="9.1796875" style="33"/>
    <col min="4598" max="4598" width="39.26953125" style="33" bestFit="1" customWidth="1"/>
    <col min="4599" max="4599" width="10.54296875" style="33" bestFit="1" customWidth="1"/>
    <col min="4600" max="4600" width="10.1796875" style="33" bestFit="1" customWidth="1"/>
    <col min="4601" max="4602" width="11.1796875" style="33" customWidth="1"/>
    <col min="4603" max="4603" width="7.54296875" style="33" bestFit="1" customWidth="1"/>
    <col min="4604" max="4604" width="39.26953125" style="33" bestFit="1" customWidth="1"/>
    <col min="4605" max="4853" width="9.1796875" style="33"/>
    <col min="4854" max="4854" width="39.26953125" style="33" bestFit="1" customWidth="1"/>
    <col min="4855" max="4855" width="10.54296875" style="33" bestFit="1" customWidth="1"/>
    <col min="4856" max="4856" width="10.1796875" style="33" bestFit="1" customWidth="1"/>
    <col min="4857" max="4858" width="11.1796875" style="33" customWidth="1"/>
    <col min="4859" max="4859" width="7.54296875" style="33" bestFit="1" customWidth="1"/>
    <col min="4860" max="4860" width="39.26953125" style="33" bestFit="1" customWidth="1"/>
    <col min="4861" max="5109" width="9.1796875" style="33"/>
    <col min="5110" max="5110" width="39.26953125" style="33" bestFit="1" customWidth="1"/>
    <col min="5111" max="5111" width="10.54296875" style="33" bestFit="1" customWidth="1"/>
    <col min="5112" max="5112" width="10.1796875" style="33" bestFit="1" customWidth="1"/>
    <col min="5113" max="5114" width="11.1796875" style="33" customWidth="1"/>
    <col min="5115" max="5115" width="7.54296875" style="33" bestFit="1" customWidth="1"/>
    <col min="5116" max="5116" width="39.26953125" style="33" bestFit="1" customWidth="1"/>
    <col min="5117" max="5365" width="9.1796875" style="33"/>
    <col min="5366" max="5366" width="39.26953125" style="33" bestFit="1" customWidth="1"/>
    <col min="5367" max="5367" width="10.54296875" style="33" bestFit="1" customWidth="1"/>
    <col min="5368" max="5368" width="10.1796875" style="33" bestFit="1" customWidth="1"/>
    <col min="5369" max="5370" width="11.1796875" style="33" customWidth="1"/>
    <col min="5371" max="5371" width="7.54296875" style="33" bestFit="1" customWidth="1"/>
    <col min="5372" max="5372" width="39.26953125" style="33" bestFit="1" customWidth="1"/>
    <col min="5373" max="5621" width="9.1796875" style="33"/>
    <col min="5622" max="5622" width="39.26953125" style="33" bestFit="1" customWidth="1"/>
    <col min="5623" max="5623" width="10.54296875" style="33" bestFit="1" customWidth="1"/>
    <col min="5624" max="5624" width="10.1796875" style="33" bestFit="1" customWidth="1"/>
    <col min="5625" max="5626" width="11.1796875" style="33" customWidth="1"/>
    <col min="5627" max="5627" width="7.54296875" style="33" bestFit="1" customWidth="1"/>
    <col min="5628" max="5628" width="39.26953125" style="33" bestFit="1" customWidth="1"/>
    <col min="5629" max="5877" width="9.1796875" style="33"/>
    <col min="5878" max="5878" width="39.26953125" style="33" bestFit="1" customWidth="1"/>
    <col min="5879" max="5879" width="10.54296875" style="33" bestFit="1" customWidth="1"/>
    <col min="5880" max="5880" width="10.1796875" style="33" bestFit="1" customWidth="1"/>
    <col min="5881" max="5882" width="11.1796875" style="33" customWidth="1"/>
    <col min="5883" max="5883" width="7.54296875" style="33" bestFit="1" customWidth="1"/>
    <col min="5884" max="5884" width="39.26953125" style="33" bestFit="1" customWidth="1"/>
    <col min="5885" max="6133" width="9.1796875" style="33"/>
    <col min="6134" max="6134" width="39.26953125" style="33" bestFit="1" customWidth="1"/>
    <col min="6135" max="6135" width="10.54296875" style="33" bestFit="1" customWidth="1"/>
    <col min="6136" max="6136" width="10.1796875" style="33" bestFit="1" customWidth="1"/>
    <col min="6137" max="6138" width="11.1796875" style="33" customWidth="1"/>
    <col min="6139" max="6139" width="7.54296875" style="33" bestFit="1" customWidth="1"/>
    <col min="6140" max="6140" width="39.26953125" style="33" bestFit="1" customWidth="1"/>
    <col min="6141" max="6389" width="9.1796875" style="33"/>
    <col min="6390" max="6390" width="39.26953125" style="33" bestFit="1" customWidth="1"/>
    <col min="6391" max="6391" width="10.54296875" style="33" bestFit="1" customWidth="1"/>
    <col min="6392" max="6392" width="10.1796875" style="33" bestFit="1" customWidth="1"/>
    <col min="6393" max="6394" width="11.1796875" style="33" customWidth="1"/>
    <col min="6395" max="6395" width="7.54296875" style="33" bestFit="1" customWidth="1"/>
    <col min="6396" max="6396" width="39.26953125" style="33" bestFit="1" customWidth="1"/>
    <col min="6397" max="6645" width="9.1796875" style="33"/>
    <col min="6646" max="6646" width="39.26953125" style="33" bestFit="1" customWidth="1"/>
    <col min="6647" max="6647" width="10.54296875" style="33" bestFit="1" customWidth="1"/>
    <col min="6648" max="6648" width="10.1796875" style="33" bestFit="1" customWidth="1"/>
    <col min="6649" max="6650" width="11.1796875" style="33" customWidth="1"/>
    <col min="6651" max="6651" width="7.54296875" style="33" bestFit="1" customWidth="1"/>
    <col min="6652" max="6652" width="39.26953125" style="33" bestFit="1" customWidth="1"/>
    <col min="6653" max="6901" width="9.1796875" style="33"/>
    <col min="6902" max="6902" width="39.26953125" style="33" bestFit="1" customWidth="1"/>
    <col min="6903" max="6903" width="10.54296875" style="33" bestFit="1" customWidth="1"/>
    <col min="6904" max="6904" width="10.1796875" style="33" bestFit="1" customWidth="1"/>
    <col min="6905" max="6906" width="11.1796875" style="33" customWidth="1"/>
    <col min="6907" max="6907" width="7.54296875" style="33" bestFit="1" customWidth="1"/>
    <col min="6908" max="6908" width="39.26953125" style="33" bestFit="1" customWidth="1"/>
    <col min="6909" max="7157" width="9.1796875" style="33"/>
    <col min="7158" max="7158" width="39.26953125" style="33" bestFit="1" customWidth="1"/>
    <col min="7159" max="7159" width="10.54296875" style="33" bestFit="1" customWidth="1"/>
    <col min="7160" max="7160" width="10.1796875" style="33" bestFit="1" customWidth="1"/>
    <col min="7161" max="7162" width="11.1796875" style="33" customWidth="1"/>
    <col min="7163" max="7163" width="7.54296875" style="33" bestFit="1" customWidth="1"/>
    <col min="7164" max="7164" width="39.26953125" style="33" bestFit="1" customWidth="1"/>
    <col min="7165" max="7413" width="9.1796875" style="33"/>
    <col min="7414" max="7414" width="39.26953125" style="33" bestFit="1" customWidth="1"/>
    <col min="7415" max="7415" width="10.54296875" style="33" bestFit="1" customWidth="1"/>
    <col min="7416" max="7416" width="10.1796875" style="33" bestFit="1" customWidth="1"/>
    <col min="7417" max="7418" width="11.1796875" style="33" customWidth="1"/>
    <col min="7419" max="7419" width="7.54296875" style="33" bestFit="1" customWidth="1"/>
    <col min="7420" max="7420" width="39.26953125" style="33" bestFit="1" customWidth="1"/>
    <col min="7421" max="7669" width="9.1796875" style="33"/>
    <col min="7670" max="7670" width="39.26953125" style="33" bestFit="1" customWidth="1"/>
    <col min="7671" max="7671" width="10.54296875" style="33" bestFit="1" customWidth="1"/>
    <col min="7672" max="7672" width="10.1796875" style="33" bestFit="1" customWidth="1"/>
    <col min="7673" max="7674" width="11.1796875" style="33" customWidth="1"/>
    <col min="7675" max="7675" width="7.54296875" style="33" bestFit="1" customWidth="1"/>
    <col min="7676" max="7676" width="39.26953125" style="33" bestFit="1" customWidth="1"/>
    <col min="7677" max="7925" width="9.1796875" style="33"/>
    <col min="7926" max="7926" width="39.26953125" style="33" bestFit="1" customWidth="1"/>
    <col min="7927" max="7927" width="10.54296875" style="33" bestFit="1" customWidth="1"/>
    <col min="7928" max="7928" width="10.1796875" style="33" bestFit="1" customWidth="1"/>
    <col min="7929" max="7930" width="11.1796875" style="33" customWidth="1"/>
    <col min="7931" max="7931" width="7.54296875" style="33" bestFit="1" customWidth="1"/>
    <col min="7932" max="7932" width="39.26953125" style="33" bestFit="1" customWidth="1"/>
    <col min="7933" max="8181" width="9.1796875" style="33"/>
    <col min="8182" max="8182" width="39.26953125" style="33" bestFit="1" customWidth="1"/>
    <col min="8183" max="8183" width="10.54296875" style="33" bestFit="1" customWidth="1"/>
    <col min="8184" max="8184" width="10.1796875" style="33" bestFit="1" customWidth="1"/>
    <col min="8185" max="8186" width="11.1796875" style="33" customWidth="1"/>
    <col min="8187" max="8187" width="7.54296875" style="33" bestFit="1" customWidth="1"/>
    <col min="8188" max="8188" width="39.26953125" style="33" bestFit="1" customWidth="1"/>
    <col min="8189" max="8437" width="9.1796875" style="33"/>
    <col min="8438" max="8438" width="39.26953125" style="33" bestFit="1" customWidth="1"/>
    <col min="8439" max="8439" width="10.54296875" style="33" bestFit="1" customWidth="1"/>
    <col min="8440" max="8440" width="10.1796875" style="33" bestFit="1" customWidth="1"/>
    <col min="8441" max="8442" width="11.1796875" style="33" customWidth="1"/>
    <col min="8443" max="8443" width="7.54296875" style="33" bestFit="1" customWidth="1"/>
    <col min="8444" max="8444" width="39.26953125" style="33" bestFit="1" customWidth="1"/>
    <col min="8445" max="8693" width="9.1796875" style="33"/>
    <col min="8694" max="8694" width="39.26953125" style="33" bestFit="1" customWidth="1"/>
    <col min="8695" max="8695" width="10.54296875" style="33" bestFit="1" customWidth="1"/>
    <col min="8696" max="8696" width="10.1796875" style="33" bestFit="1" customWidth="1"/>
    <col min="8697" max="8698" width="11.1796875" style="33" customWidth="1"/>
    <col min="8699" max="8699" width="7.54296875" style="33" bestFit="1" customWidth="1"/>
    <col min="8700" max="8700" width="39.26953125" style="33" bestFit="1" customWidth="1"/>
    <col min="8701" max="8949" width="9.1796875" style="33"/>
    <col min="8950" max="8950" width="39.26953125" style="33" bestFit="1" customWidth="1"/>
    <col min="8951" max="8951" width="10.54296875" style="33" bestFit="1" customWidth="1"/>
    <col min="8952" max="8952" width="10.1796875" style="33" bestFit="1" customWidth="1"/>
    <col min="8953" max="8954" width="11.1796875" style="33" customWidth="1"/>
    <col min="8955" max="8955" width="7.54296875" style="33" bestFit="1" customWidth="1"/>
    <col min="8956" max="8956" width="39.26953125" style="33" bestFit="1" customWidth="1"/>
    <col min="8957" max="9205" width="9.1796875" style="33"/>
    <col min="9206" max="9206" width="39.26953125" style="33" bestFit="1" customWidth="1"/>
    <col min="9207" max="9207" width="10.54296875" style="33" bestFit="1" customWidth="1"/>
    <col min="9208" max="9208" width="10.1796875" style="33" bestFit="1" customWidth="1"/>
    <col min="9209" max="9210" width="11.1796875" style="33" customWidth="1"/>
    <col min="9211" max="9211" width="7.54296875" style="33" bestFit="1" customWidth="1"/>
    <col min="9212" max="9212" width="39.26953125" style="33" bestFit="1" customWidth="1"/>
    <col min="9213" max="9461" width="9.1796875" style="33"/>
    <col min="9462" max="9462" width="39.26953125" style="33" bestFit="1" customWidth="1"/>
    <col min="9463" max="9463" width="10.54296875" style="33" bestFit="1" customWidth="1"/>
    <col min="9464" max="9464" width="10.1796875" style="33" bestFit="1" customWidth="1"/>
    <col min="9465" max="9466" width="11.1796875" style="33" customWidth="1"/>
    <col min="9467" max="9467" width="7.54296875" style="33" bestFit="1" customWidth="1"/>
    <col min="9468" max="9468" width="39.26953125" style="33" bestFit="1" customWidth="1"/>
    <col min="9469" max="9717" width="9.1796875" style="33"/>
    <col min="9718" max="9718" width="39.26953125" style="33" bestFit="1" customWidth="1"/>
    <col min="9719" max="9719" width="10.54296875" style="33" bestFit="1" customWidth="1"/>
    <col min="9720" max="9720" width="10.1796875" style="33" bestFit="1" customWidth="1"/>
    <col min="9721" max="9722" width="11.1796875" style="33" customWidth="1"/>
    <col min="9723" max="9723" width="7.54296875" style="33" bestFit="1" customWidth="1"/>
    <col min="9724" max="9724" width="39.26953125" style="33" bestFit="1" customWidth="1"/>
    <col min="9725" max="9973" width="9.1796875" style="33"/>
    <col min="9974" max="9974" width="39.26953125" style="33" bestFit="1" customWidth="1"/>
    <col min="9975" max="9975" width="10.54296875" style="33" bestFit="1" customWidth="1"/>
    <col min="9976" max="9976" width="10.1796875" style="33" bestFit="1" customWidth="1"/>
    <col min="9977" max="9978" width="11.1796875" style="33" customWidth="1"/>
    <col min="9979" max="9979" width="7.54296875" style="33" bestFit="1" customWidth="1"/>
    <col min="9980" max="9980" width="39.26953125" style="33" bestFit="1" customWidth="1"/>
    <col min="9981" max="10229" width="9.1796875" style="33"/>
    <col min="10230" max="10230" width="39.26953125" style="33" bestFit="1" customWidth="1"/>
    <col min="10231" max="10231" width="10.54296875" style="33" bestFit="1" customWidth="1"/>
    <col min="10232" max="10232" width="10.1796875" style="33" bestFit="1" customWidth="1"/>
    <col min="10233" max="10234" width="11.1796875" style="33" customWidth="1"/>
    <col min="10235" max="10235" width="7.54296875" style="33" bestFit="1" customWidth="1"/>
    <col min="10236" max="10236" width="39.26953125" style="33" bestFit="1" customWidth="1"/>
    <col min="10237" max="10485" width="9.1796875" style="33"/>
    <col min="10486" max="10486" width="39.26953125" style="33" bestFit="1" customWidth="1"/>
    <col min="10487" max="10487" width="10.54296875" style="33" bestFit="1" customWidth="1"/>
    <col min="10488" max="10488" width="10.1796875" style="33" bestFit="1" customWidth="1"/>
    <col min="10489" max="10490" width="11.1796875" style="33" customWidth="1"/>
    <col min="10491" max="10491" width="7.54296875" style="33" bestFit="1" customWidth="1"/>
    <col min="10492" max="10492" width="39.26953125" style="33" bestFit="1" customWidth="1"/>
    <col min="10493" max="10741" width="9.1796875" style="33"/>
    <col min="10742" max="10742" width="39.26953125" style="33" bestFit="1" customWidth="1"/>
    <col min="10743" max="10743" width="10.54296875" style="33" bestFit="1" customWidth="1"/>
    <col min="10744" max="10744" width="10.1796875" style="33" bestFit="1" customWidth="1"/>
    <col min="10745" max="10746" width="11.1796875" style="33" customWidth="1"/>
    <col min="10747" max="10747" width="7.54296875" style="33" bestFit="1" customWidth="1"/>
    <col min="10748" max="10748" width="39.26953125" style="33" bestFit="1" customWidth="1"/>
    <col min="10749" max="10997" width="9.1796875" style="33"/>
    <col min="10998" max="10998" width="39.26953125" style="33" bestFit="1" customWidth="1"/>
    <col min="10999" max="10999" width="10.54296875" style="33" bestFit="1" customWidth="1"/>
    <col min="11000" max="11000" width="10.1796875" style="33" bestFit="1" customWidth="1"/>
    <col min="11001" max="11002" width="11.1796875" style="33" customWidth="1"/>
    <col min="11003" max="11003" width="7.54296875" style="33" bestFit="1" customWidth="1"/>
    <col min="11004" max="11004" width="39.26953125" style="33" bestFit="1" customWidth="1"/>
    <col min="11005" max="11253" width="9.1796875" style="33"/>
    <col min="11254" max="11254" width="39.26953125" style="33" bestFit="1" customWidth="1"/>
    <col min="11255" max="11255" width="10.54296875" style="33" bestFit="1" customWidth="1"/>
    <col min="11256" max="11256" width="10.1796875" style="33" bestFit="1" customWidth="1"/>
    <col min="11257" max="11258" width="11.1796875" style="33" customWidth="1"/>
    <col min="11259" max="11259" width="7.54296875" style="33" bestFit="1" customWidth="1"/>
    <col min="11260" max="11260" width="39.26953125" style="33" bestFit="1" customWidth="1"/>
    <col min="11261" max="11509" width="9.1796875" style="33"/>
    <col min="11510" max="11510" width="39.26953125" style="33" bestFit="1" customWidth="1"/>
    <col min="11511" max="11511" width="10.54296875" style="33" bestFit="1" customWidth="1"/>
    <col min="11512" max="11512" width="10.1796875" style="33" bestFit="1" customWidth="1"/>
    <col min="11513" max="11514" width="11.1796875" style="33" customWidth="1"/>
    <col min="11515" max="11515" width="7.54296875" style="33" bestFit="1" customWidth="1"/>
    <col min="11516" max="11516" width="39.26953125" style="33" bestFit="1" customWidth="1"/>
    <col min="11517" max="11765" width="9.1796875" style="33"/>
    <col min="11766" max="11766" width="39.26953125" style="33" bestFit="1" customWidth="1"/>
    <col min="11767" max="11767" width="10.54296875" style="33" bestFit="1" customWidth="1"/>
    <col min="11768" max="11768" width="10.1796875" style="33" bestFit="1" customWidth="1"/>
    <col min="11769" max="11770" width="11.1796875" style="33" customWidth="1"/>
    <col min="11771" max="11771" width="7.54296875" style="33" bestFit="1" customWidth="1"/>
    <col min="11772" max="11772" width="39.26953125" style="33" bestFit="1" customWidth="1"/>
    <col min="11773" max="12021" width="9.1796875" style="33"/>
    <col min="12022" max="12022" width="39.26953125" style="33" bestFit="1" customWidth="1"/>
    <col min="12023" max="12023" width="10.54296875" style="33" bestFit="1" customWidth="1"/>
    <col min="12024" max="12024" width="10.1796875" style="33" bestFit="1" customWidth="1"/>
    <col min="12025" max="12026" width="11.1796875" style="33" customWidth="1"/>
    <col min="12027" max="12027" width="7.54296875" style="33" bestFit="1" customWidth="1"/>
    <col min="12028" max="12028" width="39.26953125" style="33" bestFit="1" customWidth="1"/>
    <col min="12029" max="12277" width="9.1796875" style="33"/>
    <col min="12278" max="12278" width="39.26953125" style="33" bestFit="1" customWidth="1"/>
    <col min="12279" max="12279" width="10.54296875" style="33" bestFit="1" customWidth="1"/>
    <col min="12280" max="12280" width="10.1796875" style="33" bestFit="1" customWidth="1"/>
    <col min="12281" max="12282" width="11.1796875" style="33" customWidth="1"/>
    <col min="12283" max="12283" width="7.54296875" style="33" bestFit="1" customWidth="1"/>
    <col min="12284" max="12284" width="39.26953125" style="33" bestFit="1" customWidth="1"/>
    <col min="12285" max="12533" width="9.1796875" style="33"/>
    <col min="12534" max="12534" width="39.26953125" style="33" bestFit="1" customWidth="1"/>
    <col min="12535" max="12535" width="10.54296875" style="33" bestFit="1" customWidth="1"/>
    <col min="12536" max="12536" width="10.1796875" style="33" bestFit="1" customWidth="1"/>
    <col min="12537" max="12538" width="11.1796875" style="33" customWidth="1"/>
    <col min="12539" max="12539" width="7.54296875" style="33" bestFit="1" customWidth="1"/>
    <col min="12540" max="12540" width="39.26953125" style="33" bestFit="1" customWidth="1"/>
    <col min="12541" max="12789" width="9.1796875" style="33"/>
    <col min="12790" max="12790" width="39.26953125" style="33" bestFit="1" customWidth="1"/>
    <col min="12791" max="12791" width="10.54296875" style="33" bestFit="1" customWidth="1"/>
    <col min="12792" max="12792" width="10.1796875" style="33" bestFit="1" customWidth="1"/>
    <col min="12793" max="12794" width="11.1796875" style="33" customWidth="1"/>
    <col min="12795" max="12795" width="7.54296875" style="33" bestFit="1" customWidth="1"/>
    <col min="12796" max="12796" width="39.26953125" style="33" bestFit="1" customWidth="1"/>
    <col min="12797" max="13045" width="9.1796875" style="33"/>
    <col min="13046" max="13046" width="39.26953125" style="33" bestFit="1" customWidth="1"/>
    <col min="13047" max="13047" width="10.54296875" style="33" bestFit="1" customWidth="1"/>
    <col min="13048" max="13048" width="10.1796875" style="33" bestFit="1" customWidth="1"/>
    <col min="13049" max="13050" width="11.1796875" style="33" customWidth="1"/>
    <col min="13051" max="13051" width="7.54296875" style="33" bestFit="1" customWidth="1"/>
    <col min="13052" max="13052" width="39.26953125" style="33" bestFit="1" customWidth="1"/>
    <col min="13053" max="13301" width="9.1796875" style="33"/>
    <col min="13302" max="13302" width="39.26953125" style="33" bestFit="1" customWidth="1"/>
    <col min="13303" max="13303" width="10.54296875" style="33" bestFit="1" customWidth="1"/>
    <col min="13304" max="13304" width="10.1796875" style="33" bestFit="1" customWidth="1"/>
    <col min="13305" max="13306" width="11.1796875" style="33" customWidth="1"/>
    <col min="13307" max="13307" width="7.54296875" style="33" bestFit="1" customWidth="1"/>
    <col min="13308" max="13308" width="39.26953125" style="33" bestFit="1" customWidth="1"/>
    <col min="13309" max="13557" width="9.1796875" style="33"/>
    <col min="13558" max="13558" width="39.26953125" style="33" bestFit="1" customWidth="1"/>
    <col min="13559" max="13559" width="10.54296875" style="33" bestFit="1" customWidth="1"/>
    <col min="13560" max="13560" width="10.1796875" style="33" bestFit="1" customWidth="1"/>
    <col min="13561" max="13562" width="11.1796875" style="33" customWidth="1"/>
    <col min="13563" max="13563" width="7.54296875" style="33" bestFit="1" customWidth="1"/>
    <col min="13564" max="13564" width="39.26953125" style="33" bestFit="1" customWidth="1"/>
    <col min="13565" max="13813" width="9.1796875" style="33"/>
    <col min="13814" max="13814" width="39.26953125" style="33" bestFit="1" customWidth="1"/>
    <col min="13815" max="13815" width="10.54296875" style="33" bestFit="1" customWidth="1"/>
    <col min="13816" max="13816" width="10.1796875" style="33" bestFit="1" customWidth="1"/>
    <col min="13817" max="13818" width="11.1796875" style="33" customWidth="1"/>
    <col min="13819" max="13819" width="7.54296875" style="33" bestFit="1" customWidth="1"/>
    <col min="13820" max="13820" width="39.26953125" style="33" bestFit="1" customWidth="1"/>
    <col min="13821" max="14069" width="9.1796875" style="33"/>
    <col min="14070" max="14070" width="39.26953125" style="33" bestFit="1" customWidth="1"/>
    <col min="14071" max="14071" width="10.54296875" style="33" bestFit="1" customWidth="1"/>
    <col min="14072" max="14072" width="10.1796875" style="33" bestFit="1" customWidth="1"/>
    <col min="14073" max="14074" width="11.1796875" style="33" customWidth="1"/>
    <col min="14075" max="14075" width="7.54296875" style="33" bestFit="1" customWidth="1"/>
    <col min="14076" max="14076" width="39.26953125" style="33" bestFit="1" customWidth="1"/>
    <col min="14077" max="14325" width="9.1796875" style="33"/>
    <col min="14326" max="14326" width="39.26953125" style="33" bestFit="1" customWidth="1"/>
    <col min="14327" max="14327" width="10.54296875" style="33" bestFit="1" customWidth="1"/>
    <col min="14328" max="14328" width="10.1796875" style="33" bestFit="1" customWidth="1"/>
    <col min="14329" max="14330" width="11.1796875" style="33" customWidth="1"/>
    <col min="14331" max="14331" width="7.54296875" style="33" bestFit="1" customWidth="1"/>
    <col min="14332" max="14332" width="39.26953125" style="33" bestFit="1" customWidth="1"/>
    <col min="14333" max="14581" width="9.1796875" style="33"/>
    <col min="14582" max="14582" width="39.26953125" style="33" bestFit="1" customWidth="1"/>
    <col min="14583" max="14583" width="10.54296875" style="33" bestFit="1" customWidth="1"/>
    <col min="14584" max="14584" width="10.1796875" style="33" bestFit="1" customWidth="1"/>
    <col min="14585" max="14586" width="11.1796875" style="33" customWidth="1"/>
    <col min="14587" max="14587" width="7.54296875" style="33" bestFit="1" customWidth="1"/>
    <col min="14588" max="14588" width="39.26953125" style="33" bestFit="1" customWidth="1"/>
    <col min="14589" max="14837" width="9.1796875" style="33"/>
    <col min="14838" max="14838" width="39.26953125" style="33" bestFit="1" customWidth="1"/>
    <col min="14839" max="14839" width="10.54296875" style="33" bestFit="1" customWidth="1"/>
    <col min="14840" max="14840" width="10.1796875" style="33" bestFit="1" customWidth="1"/>
    <col min="14841" max="14842" width="11.1796875" style="33" customWidth="1"/>
    <col min="14843" max="14843" width="7.54296875" style="33" bestFit="1" customWidth="1"/>
    <col min="14844" max="14844" width="39.26953125" style="33" bestFit="1" customWidth="1"/>
    <col min="14845" max="15093" width="9.1796875" style="33"/>
    <col min="15094" max="15094" width="39.26953125" style="33" bestFit="1" customWidth="1"/>
    <col min="15095" max="15095" width="10.54296875" style="33" bestFit="1" customWidth="1"/>
    <col min="15096" max="15096" width="10.1796875" style="33" bestFit="1" customWidth="1"/>
    <col min="15097" max="15098" width="11.1796875" style="33" customWidth="1"/>
    <col min="15099" max="15099" width="7.54296875" style="33" bestFit="1" customWidth="1"/>
    <col min="15100" max="15100" width="39.26953125" style="33" bestFit="1" customWidth="1"/>
    <col min="15101" max="15349" width="9.1796875" style="33"/>
    <col min="15350" max="15350" width="39.26953125" style="33" bestFit="1" customWidth="1"/>
    <col min="15351" max="15351" width="10.54296875" style="33" bestFit="1" customWidth="1"/>
    <col min="15352" max="15352" width="10.1796875" style="33" bestFit="1" customWidth="1"/>
    <col min="15353" max="15354" width="11.1796875" style="33" customWidth="1"/>
    <col min="15355" max="15355" width="7.54296875" style="33" bestFit="1" customWidth="1"/>
    <col min="15356" max="15356" width="39.26953125" style="33" bestFit="1" customWidth="1"/>
    <col min="15357" max="15605" width="9.1796875" style="33"/>
    <col min="15606" max="15606" width="39.26953125" style="33" bestFit="1" customWidth="1"/>
    <col min="15607" max="15607" width="10.54296875" style="33" bestFit="1" customWidth="1"/>
    <col min="15608" max="15608" width="10.1796875" style="33" bestFit="1" customWidth="1"/>
    <col min="15609" max="15610" width="11.1796875" style="33" customWidth="1"/>
    <col min="15611" max="15611" width="7.54296875" style="33" bestFit="1" customWidth="1"/>
    <col min="15612" max="15612" width="39.26953125" style="33" bestFit="1" customWidth="1"/>
    <col min="15613" max="15861" width="9.1796875" style="33"/>
    <col min="15862" max="15862" width="39.26953125" style="33" bestFit="1" customWidth="1"/>
    <col min="15863" max="15863" width="10.54296875" style="33" bestFit="1" customWidth="1"/>
    <col min="15864" max="15864" width="10.1796875" style="33" bestFit="1" customWidth="1"/>
    <col min="15865" max="15866" width="11.1796875" style="33" customWidth="1"/>
    <col min="15867" max="15867" width="7.54296875" style="33" bestFit="1" customWidth="1"/>
    <col min="15868" max="15868" width="39.26953125" style="33" bestFit="1" customWidth="1"/>
    <col min="15869" max="16117" width="9.1796875" style="33"/>
    <col min="16118" max="16118" width="39.26953125" style="33" bestFit="1" customWidth="1"/>
    <col min="16119" max="16119" width="10.54296875" style="33" bestFit="1" customWidth="1"/>
    <col min="16120" max="16120" width="10.1796875" style="33" bestFit="1" customWidth="1"/>
    <col min="16121" max="16122" width="11.1796875" style="33" customWidth="1"/>
    <col min="16123" max="16123" width="7.54296875" style="33" bestFit="1" customWidth="1"/>
    <col min="16124" max="16124" width="39.26953125" style="33" bestFit="1" customWidth="1"/>
    <col min="16125" max="16384" width="9.1796875" style="33"/>
  </cols>
  <sheetData>
    <row r="1" spans="1:14" x14ac:dyDescent="0.3">
      <c r="A1" s="357" t="s">
        <v>205</v>
      </c>
      <c r="B1" s="357" t="s">
        <v>0</v>
      </c>
      <c r="C1" s="357" t="s">
        <v>204</v>
      </c>
      <c r="D1" s="357"/>
      <c r="E1" s="358"/>
      <c r="F1" s="358"/>
      <c r="G1" s="278" t="s">
        <v>206</v>
      </c>
      <c r="H1" s="278" t="s">
        <v>207</v>
      </c>
      <c r="I1" s="278"/>
      <c r="J1" s="278" t="s">
        <v>208</v>
      </c>
      <c r="K1" s="278" t="s">
        <v>209</v>
      </c>
      <c r="L1" s="278" t="s">
        <v>210</v>
      </c>
      <c r="M1" s="278" t="s">
        <v>211</v>
      </c>
      <c r="N1" s="278" t="s">
        <v>212</v>
      </c>
    </row>
    <row r="2" spans="1:14" ht="14.5" x14ac:dyDescent="0.35">
      <c r="A2" s="278" t="s">
        <v>214</v>
      </c>
      <c r="B2" s="274" t="s">
        <v>18</v>
      </c>
      <c r="C2" s="33" t="s">
        <v>213</v>
      </c>
      <c r="D2" s="278" t="s">
        <v>18</v>
      </c>
      <c r="G2" s="33" t="s">
        <v>215</v>
      </c>
      <c r="H2" s="33" t="s">
        <v>213</v>
      </c>
      <c r="I2" s="33">
        <v>2348</v>
      </c>
    </row>
    <row r="3" spans="1:14" ht="14.5" x14ac:dyDescent="0.35">
      <c r="A3" s="278" t="s">
        <v>217</v>
      </c>
      <c r="B3" s="274" t="s">
        <v>418</v>
      </c>
      <c r="C3" s="33" t="s">
        <v>216</v>
      </c>
      <c r="D3" s="278" t="s">
        <v>127</v>
      </c>
      <c r="G3" s="33" t="s">
        <v>127</v>
      </c>
      <c r="H3" s="33" t="s">
        <v>216</v>
      </c>
      <c r="I3" s="33">
        <v>2238</v>
      </c>
    </row>
    <row r="4" spans="1:14" ht="14.5" x14ac:dyDescent="0.35">
      <c r="A4" s="278" t="s">
        <v>219</v>
      </c>
      <c r="B4" s="274" t="s">
        <v>220</v>
      </c>
      <c r="C4" s="33" t="s">
        <v>218</v>
      </c>
      <c r="D4" s="278" t="s">
        <v>130</v>
      </c>
      <c r="G4" s="33" t="s">
        <v>220</v>
      </c>
      <c r="H4" s="33" t="s">
        <v>218</v>
      </c>
      <c r="I4" s="33">
        <v>3377</v>
      </c>
    </row>
    <row r="5" spans="1:14" ht="14.5" x14ac:dyDescent="0.35">
      <c r="A5" s="278" t="s">
        <v>222</v>
      </c>
      <c r="B5" s="274" t="s">
        <v>419</v>
      </c>
      <c r="C5" s="33" t="s">
        <v>221</v>
      </c>
      <c r="D5" s="278" t="s">
        <v>131</v>
      </c>
      <c r="G5" s="33" t="s">
        <v>223</v>
      </c>
      <c r="H5" s="33" t="s">
        <v>221</v>
      </c>
      <c r="I5" s="33">
        <v>3384</v>
      </c>
    </row>
    <row r="6" spans="1:14" ht="14.5" x14ac:dyDescent="0.35">
      <c r="A6" s="278" t="s">
        <v>225</v>
      </c>
      <c r="B6" s="274" t="s">
        <v>132</v>
      </c>
      <c r="C6" s="33" t="s">
        <v>224</v>
      </c>
      <c r="D6" s="278" t="s">
        <v>132</v>
      </c>
      <c r="G6" s="33" t="s">
        <v>132</v>
      </c>
      <c r="H6" s="33" t="s">
        <v>224</v>
      </c>
      <c r="I6" s="33">
        <v>2309</v>
      </c>
    </row>
    <row r="7" spans="1:14" ht="14.5" x14ac:dyDescent="0.35">
      <c r="A7" s="278" t="s">
        <v>227</v>
      </c>
      <c r="B7" s="274" t="s">
        <v>135</v>
      </c>
      <c r="C7" s="33" t="s">
        <v>226</v>
      </c>
      <c r="D7" s="278" t="s">
        <v>135</v>
      </c>
      <c r="G7" s="33" t="s">
        <v>228</v>
      </c>
      <c r="H7" s="33" t="s">
        <v>226</v>
      </c>
      <c r="I7" s="33">
        <v>3391</v>
      </c>
    </row>
    <row r="8" spans="1:14" ht="14.5" x14ac:dyDescent="0.35">
      <c r="A8" s="278" t="s">
        <v>230</v>
      </c>
      <c r="B8" s="274" t="s">
        <v>136</v>
      </c>
      <c r="C8" s="33" t="s">
        <v>229</v>
      </c>
      <c r="D8" s="278" t="s">
        <v>136</v>
      </c>
      <c r="G8" s="33" t="s">
        <v>231</v>
      </c>
      <c r="H8" s="33" t="s">
        <v>229</v>
      </c>
      <c r="I8" s="33">
        <v>2005</v>
      </c>
    </row>
    <row r="9" spans="1:14" ht="14.5" x14ac:dyDescent="0.35">
      <c r="A9" s="278" t="s">
        <v>233</v>
      </c>
      <c r="B9" s="274" t="s">
        <v>421</v>
      </c>
      <c r="C9" s="33" t="s">
        <v>232</v>
      </c>
      <c r="D9" s="278" t="s">
        <v>137</v>
      </c>
      <c r="G9" s="33" t="s">
        <v>234</v>
      </c>
      <c r="H9" s="33" t="s">
        <v>232</v>
      </c>
      <c r="I9" s="33">
        <v>2017</v>
      </c>
    </row>
    <row r="10" spans="1:14" ht="14.5" x14ac:dyDescent="0.35">
      <c r="A10" s="278" t="s">
        <v>236</v>
      </c>
      <c r="B10" s="274" t="s">
        <v>138</v>
      </c>
      <c r="C10" s="33" t="s">
        <v>235</v>
      </c>
      <c r="D10" s="278" t="s">
        <v>138</v>
      </c>
      <c r="G10" s="33" t="s">
        <v>237</v>
      </c>
      <c r="H10" s="33" t="s">
        <v>235</v>
      </c>
      <c r="I10" s="33">
        <v>2121</v>
      </c>
    </row>
    <row r="11" spans="1:14" ht="14.5" x14ac:dyDescent="0.35">
      <c r="A11" s="278" t="s">
        <v>239</v>
      </c>
      <c r="B11" s="274" t="s">
        <v>139</v>
      </c>
      <c r="C11" s="33" t="s">
        <v>238</v>
      </c>
      <c r="D11" s="278" t="s">
        <v>139</v>
      </c>
      <c r="G11" s="33" t="s">
        <v>240</v>
      </c>
      <c r="H11" s="33" t="s">
        <v>238</v>
      </c>
      <c r="I11" s="33">
        <v>2336</v>
      </c>
    </row>
    <row r="12" spans="1:14" ht="14.5" x14ac:dyDescent="0.35">
      <c r="A12" s="278" t="s">
        <v>242</v>
      </c>
      <c r="B12" s="274" t="s">
        <v>140</v>
      </c>
      <c r="C12" s="33" t="s">
        <v>241</v>
      </c>
      <c r="D12" s="278" t="s">
        <v>140</v>
      </c>
      <c r="G12" s="33" t="s">
        <v>140</v>
      </c>
      <c r="H12" s="33" t="s">
        <v>241</v>
      </c>
      <c r="I12" s="33">
        <v>2015</v>
      </c>
    </row>
    <row r="13" spans="1:14" ht="14.5" x14ac:dyDescent="0.35">
      <c r="A13" s="278" t="s">
        <v>244</v>
      </c>
      <c r="B13" s="274" t="s">
        <v>194</v>
      </c>
      <c r="C13" s="33" t="s">
        <v>243</v>
      </c>
      <c r="D13" s="278" t="s">
        <v>194</v>
      </c>
      <c r="G13" s="278" t="s">
        <v>245</v>
      </c>
      <c r="H13" s="278" t="s">
        <v>243</v>
      </c>
      <c r="I13" s="278">
        <v>2346</v>
      </c>
      <c r="J13" s="278"/>
      <c r="K13" s="278"/>
      <c r="L13" s="278"/>
      <c r="M13" s="278"/>
      <c r="N13" s="278"/>
    </row>
    <row r="14" spans="1:14" s="278" customFormat="1" ht="14.5" x14ac:dyDescent="0.35">
      <c r="A14" s="278" t="s">
        <v>247</v>
      </c>
      <c r="B14" s="274" t="s">
        <v>141</v>
      </c>
      <c r="C14" s="33" t="s">
        <v>246</v>
      </c>
      <c r="D14" s="278" t="s">
        <v>141</v>
      </c>
      <c r="E14" s="33"/>
      <c r="F14" s="33"/>
      <c r="G14" s="278" t="s">
        <v>248</v>
      </c>
      <c r="H14" s="278" t="s">
        <v>246</v>
      </c>
      <c r="I14" s="278">
        <v>3000</v>
      </c>
    </row>
    <row r="15" spans="1:14" s="278" customFormat="1" ht="14.5" x14ac:dyDescent="0.35">
      <c r="A15" s="278" t="s">
        <v>250</v>
      </c>
      <c r="B15" s="274" t="s">
        <v>185</v>
      </c>
      <c r="C15" s="33" t="s">
        <v>249</v>
      </c>
      <c r="D15" s="278" t="s">
        <v>185</v>
      </c>
      <c r="E15" s="33"/>
      <c r="F15" s="33"/>
      <c r="G15" s="278" t="s">
        <v>251</v>
      </c>
      <c r="H15" s="278" t="s">
        <v>249</v>
      </c>
      <c r="I15" s="278">
        <v>2313</v>
      </c>
    </row>
    <row r="16" spans="1:14" s="278" customFormat="1" ht="14.5" x14ac:dyDescent="0.35">
      <c r="A16" s="278" t="s">
        <v>253</v>
      </c>
      <c r="B16" s="274" t="s">
        <v>142</v>
      </c>
      <c r="C16" s="33" t="s">
        <v>252</v>
      </c>
      <c r="D16" s="278" t="s">
        <v>142</v>
      </c>
      <c r="E16" s="33"/>
      <c r="F16" s="33"/>
      <c r="G16" s="278" t="s">
        <v>254</v>
      </c>
      <c r="H16" s="278" t="s">
        <v>252</v>
      </c>
      <c r="I16" s="278">
        <v>2351</v>
      </c>
    </row>
    <row r="17" spans="1:9" s="278" customFormat="1" ht="14.5" x14ac:dyDescent="0.35">
      <c r="A17" s="278" t="s">
        <v>256</v>
      </c>
      <c r="B17" s="274" t="s">
        <v>143</v>
      </c>
      <c r="C17" s="33" t="s">
        <v>255</v>
      </c>
      <c r="D17" s="278" t="s">
        <v>143</v>
      </c>
      <c r="E17" s="33"/>
      <c r="F17" s="33"/>
      <c r="G17" s="278" t="s">
        <v>143</v>
      </c>
      <c r="H17" s="278" t="s">
        <v>255</v>
      </c>
      <c r="I17" s="278">
        <v>2353</v>
      </c>
    </row>
    <row r="18" spans="1:9" s="278" customFormat="1" ht="14.5" x14ac:dyDescent="0.35">
      <c r="A18" s="278" t="s">
        <v>258</v>
      </c>
      <c r="B18" s="274" t="s">
        <v>186</v>
      </c>
      <c r="C18" s="33" t="s">
        <v>257</v>
      </c>
      <c r="D18" s="278" t="s">
        <v>186</v>
      </c>
      <c r="E18" s="33"/>
      <c r="F18" s="33"/>
      <c r="G18" s="278" t="s">
        <v>259</v>
      </c>
      <c r="H18" s="278" t="s">
        <v>257</v>
      </c>
      <c r="I18" s="278">
        <v>2285</v>
      </c>
    </row>
    <row r="19" spans="1:9" s="278" customFormat="1" ht="14.5" x14ac:dyDescent="0.35">
      <c r="A19" s="278" t="s">
        <v>261</v>
      </c>
      <c r="B19" s="274" t="s">
        <v>191</v>
      </c>
      <c r="C19" s="33" t="s">
        <v>260</v>
      </c>
      <c r="D19" s="278" t="s">
        <v>191</v>
      </c>
      <c r="E19" s="33"/>
      <c r="F19" s="33"/>
      <c r="G19" s="278" t="s">
        <v>262</v>
      </c>
      <c r="H19" s="278" t="s">
        <v>260</v>
      </c>
      <c r="I19" s="278">
        <v>2316</v>
      </c>
    </row>
    <row r="20" spans="1:9" s="278" customFormat="1" ht="14.5" x14ac:dyDescent="0.35">
      <c r="A20" s="278" t="s">
        <v>264</v>
      </c>
      <c r="B20" s="274" t="s">
        <v>199</v>
      </c>
      <c r="C20" s="33" t="s">
        <v>263</v>
      </c>
      <c r="D20" s="278" t="s">
        <v>199</v>
      </c>
      <c r="E20" s="33"/>
      <c r="F20" s="33"/>
      <c r="G20" s="278" t="s">
        <v>265</v>
      </c>
      <c r="H20" s="278" t="s">
        <v>263</v>
      </c>
      <c r="I20" s="278">
        <v>2323</v>
      </c>
    </row>
    <row r="21" spans="1:9" s="278" customFormat="1" ht="14.5" x14ac:dyDescent="0.35">
      <c r="A21" s="278" t="s">
        <v>267</v>
      </c>
      <c r="B21" s="274" t="s">
        <v>146</v>
      </c>
      <c r="C21" s="33" t="s">
        <v>266</v>
      </c>
      <c r="D21" s="278" t="s">
        <v>146</v>
      </c>
      <c r="E21" s="33"/>
      <c r="F21" s="33"/>
      <c r="G21" s="278" t="s">
        <v>268</v>
      </c>
      <c r="H21" s="278" t="s">
        <v>266</v>
      </c>
      <c r="I21" s="278">
        <v>3376</v>
      </c>
    </row>
    <row r="22" spans="1:9" s="278" customFormat="1" ht="14.5" x14ac:dyDescent="0.35">
      <c r="A22" s="278" t="s">
        <v>270</v>
      </c>
      <c r="B22" s="274" t="s">
        <v>147</v>
      </c>
      <c r="C22" s="33" t="s">
        <v>269</v>
      </c>
      <c r="D22" s="278" t="s">
        <v>147</v>
      </c>
      <c r="E22" s="33"/>
      <c r="F22" s="33"/>
      <c r="G22" s="278" t="s">
        <v>271</v>
      </c>
      <c r="H22" s="278" t="s">
        <v>269</v>
      </c>
      <c r="I22" s="278">
        <v>2347</v>
      </c>
    </row>
    <row r="23" spans="1:9" s="278" customFormat="1" ht="14.5" x14ac:dyDescent="0.35">
      <c r="A23" s="278" t="s">
        <v>273</v>
      </c>
      <c r="B23" s="274" t="s">
        <v>148</v>
      </c>
      <c r="C23" s="33" t="s">
        <v>272</v>
      </c>
      <c r="D23" s="278" t="s">
        <v>148</v>
      </c>
      <c r="E23" s="33"/>
      <c r="F23" s="33"/>
      <c r="G23" s="278" t="s">
        <v>274</v>
      </c>
      <c r="H23" s="278" t="s">
        <v>272</v>
      </c>
      <c r="I23" s="278">
        <v>2303</v>
      </c>
    </row>
    <row r="24" spans="1:9" s="278" customFormat="1" ht="14.5" x14ac:dyDescent="0.35">
      <c r="A24" s="278" t="s">
        <v>276</v>
      </c>
      <c r="B24" s="274" t="s">
        <v>277</v>
      </c>
      <c r="C24" s="33" t="s">
        <v>275</v>
      </c>
      <c r="D24" s="278" t="s">
        <v>149</v>
      </c>
      <c r="E24" s="33"/>
      <c r="F24" s="33"/>
      <c r="G24" s="278" t="s">
        <v>277</v>
      </c>
      <c r="H24" s="278" t="s">
        <v>275</v>
      </c>
      <c r="I24" s="278">
        <v>2337</v>
      </c>
    </row>
    <row r="25" spans="1:9" s="278" customFormat="1" ht="14.5" x14ac:dyDescent="0.35">
      <c r="A25" s="278" t="s">
        <v>279</v>
      </c>
      <c r="B25" s="274" t="s">
        <v>150</v>
      </c>
      <c r="C25" s="33" t="s">
        <v>278</v>
      </c>
      <c r="D25" s="278" t="s">
        <v>150</v>
      </c>
      <c r="E25" s="33"/>
      <c r="F25" s="33"/>
      <c r="G25" s="278" t="s">
        <v>150</v>
      </c>
      <c r="H25" s="278" t="s">
        <v>278</v>
      </c>
      <c r="I25" s="278">
        <v>2272</v>
      </c>
    </row>
    <row r="26" spans="1:9" s="278" customFormat="1" ht="14.5" x14ac:dyDescent="0.35">
      <c r="A26" s="278" t="s">
        <v>281</v>
      </c>
      <c r="B26" s="274" t="s">
        <v>151</v>
      </c>
      <c r="C26" s="33" t="s">
        <v>280</v>
      </c>
      <c r="D26" s="278" t="s">
        <v>151</v>
      </c>
      <c r="E26" s="33"/>
      <c r="F26" s="33"/>
      <c r="G26" s="278" t="s">
        <v>282</v>
      </c>
      <c r="H26" s="278" t="s">
        <v>280</v>
      </c>
      <c r="I26" s="278">
        <v>2305</v>
      </c>
    </row>
    <row r="27" spans="1:9" s="278" customFormat="1" ht="14.5" x14ac:dyDescent="0.35">
      <c r="A27" s="278" t="s">
        <v>203</v>
      </c>
      <c r="B27" s="274" t="s">
        <v>202</v>
      </c>
      <c r="C27" s="33" t="s">
        <v>283</v>
      </c>
      <c r="D27" s="278" t="s">
        <v>202</v>
      </c>
      <c r="E27" s="33"/>
      <c r="F27" s="33"/>
      <c r="G27" s="278" t="s">
        <v>202</v>
      </c>
      <c r="H27" s="278" t="s">
        <v>283</v>
      </c>
      <c r="I27" s="278">
        <v>2042</v>
      </c>
    </row>
    <row r="28" spans="1:9" s="278" customFormat="1" ht="14.5" x14ac:dyDescent="0.35">
      <c r="A28" s="278" t="s">
        <v>285</v>
      </c>
      <c r="B28" s="274" t="s">
        <v>152</v>
      </c>
      <c r="C28" s="33" t="s">
        <v>284</v>
      </c>
      <c r="D28" s="278" t="s">
        <v>152</v>
      </c>
      <c r="E28" s="33"/>
      <c r="F28" s="33"/>
      <c r="G28" s="278" t="s">
        <v>286</v>
      </c>
      <c r="H28" s="278" t="s">
        <v>284</v>
      </c>
      <c r="I28" s="278">
        <v>2043</v>
      </c>
    </row>
    <row r="29" spans="1:9" s="278" customFormat="1" ht="14.5" x14ac:dyDescent="0.35">
      <c r="A29" s="278" t="s">
        <v>288</v>
      </c>
      <c r="B29" s="274" t="s">
        <v>156</v>
      </c>
      <c r="C29" s="33" t="s">
        <v>287</v>
      </c>
      <c r="D29" s="278" t="s">
        <v>156</v>
      </c>
      <c r="E29" s="33"/>
      <c r="F29" s="33"/>
      <c r="G29" s="278" t="s">
        <v>289</v>
      </c>
      <c r="H29" s="278" t="s">
        <v>287</v>
      </c>
      <c r="I29" s="278">
        <v>2324</v>
      </c>
    </row>
    <row r="30" spans="1:9" s="278" customFormat="1" ht="14.5" x14ac:dyDescent="0.35">
      <c r="A30" s="278" t="s">
        <v>291</v>
      </c>
      <c r="B30" s="274" t="s">
        <v>157</v>
      </c>
      <c r="C30" s="33" t="s">
        <v>290</v>
      </c>
      <c r="D30" s="278" t="s">
        <v>157</v>
      </c>
      <c r="E30" s="33"/>
      <c r="F30" s="33"/>
      <c r="G30" s="278" t="s">
        <v>157</v>
      </c>
      <c r="H30" s="278" t="s">
        <v>290</v>
      </c>
      <c r="I30" s="278">
        <v>2006</v>
      </c>
    </row>
    <row r="31" spans="1:9" s="278" customFormat="1" x14ac:dyDescent="0.3">
      <c r="A31" s="278" t="s">
        <v>293</v>
      </c>
      <c r="B31" s="278" t="s">
        <v>189</v>
      </c>
      <c r="C31" s="33" t="s">
        <v>292</v>
      </c>
      <c r="D31" s="278" t="s">
        <v>189</v>
      </c>
      <c r="E31" s="33"/>
      <c r="F31" s="33"/>
      <c r="G31" s="278" t="s">
        <v>294</v>
      </c>
      <c r="H31" s="278" t="s">
        <v>292</v>
      </c>
      <c r="I31" s="278">
        <v>1003</v>
      </c>
    </row>
    <row r="32" spans="1:9" ht="14.5" x14ac:dyDescent="0.35">
      <c r="A32" s="278" t="s">
        <v>296</v>
      </c>
      <c r="B32" s="274" t="s">
        <v>158</v>
      </c>
      <c r="C32" s="33" t="s">
        <v>295</v>
      </c>
      <c r="D32" s="278" t="s">
        <v>158</v>
      </c>
      <c r="G32" s="33" t="s">
        <v>297</v>
      </c>
      <c r="H32" s="33" t="s">
        <v>295</v>
      </c>
      <c r="I32" s="33">
        <v>2067</v>
      </c>
    </row>
    <row r="33" spans="1:14" ht="14.5" x14ac:dyDescent="0.35">
      <c r="A33" s="278" t="s">
        <v>299</v>
      </c>
      <c r="B33" s="274" t="s">
        <v>187</v>
      </c>
      <c r="C33" s="33" t="s">
        <v>298</v>
      </c>
      <c r="D33" s="278" t="s">
        <v>187</v>
      </c>
      <c r="G33" s="33" t="s">
        <v>187</v>
      </c>
      <c r="H33" s="33" t="s">
        <v>298</v>
      </c>
      <c r="I33" s="33">
        <v>2007</v>
      </c>
    </row>
    <row r="34" spans="1:14" ht="14.5" x14ac:dyDescent="0.35">
      <c r="A34" s="278" t="s">
        <v>301</v>
      </c>
      <c r="B34" s="274" t="s">
        <v>159</v>
      </c>
      <c r="C34" s="33" t="s">
        <v>300</v>
      </c>
      <c r="D34" s="278" t="s">
        <v>159</v>
      </c>
      <c r="G34" s="33" t="s">
        <v>159</v>
      </c>
      <c r="H34" s="33" t="s">
        <v>300</v>
      </c>
      <c r="I34" s="33">
        <v>2506</v>
      </c>
    </row>
    <row r="35" spans="1:14" ht="14.5" x14ac:dyDescent="0.35">
      <c r="A35" s="278" t="s">
        <v>303</v>
      </c>
      <c r="B35" s="274" t="s">
        <v>424</v>
      </c>
      <c r="C35" s="33" t="s">
        <v>302</v>
      </c>
      <c r="D35" s="278" t="s">
        <v>160</v>
      </c>
      <c r="G35" s="33" t="s">
        <v>304</v>
      </c>
      <c r="H35" s="33" t="s">
        <v>302</v>
      </c>
      <c r="I35" s="33">
        <v>2001</v>
      </c>
    </row>
    <row r="36" spans="1:14" x14ac:dyDescent="0.3">
      <c r="A36" s="278" t="s">
        <v>306</v>
      </c>
      <c r="B36" s="278" t="s">
        <v>190</v>
      </c>
      <c r="C36" s="33" t="s">
        <v>305</v>
      </c>
      <c r="D36" s="278" t="s">
        <v>190</v>
      </c>
      <c r="G36" s="33" t="s">
        <v>307</v>
      </c>
      <c r="H36" s="33" t="s">
        <v>308</v>
      </c>
      <c r="I36" s="33">
        <v>1107</v>
      </c>
    </row>
    <row r="37" spans="1:14" ht="14.5" x14ac:dyDescent="0.35">
      <c r="A37" s="278" t="s">
        <v>310</v>
      </c>
      <c r="B37" s="274" t="s">
        <v>425</v>
      </c>
      <c r="C37" s="33" t="s">
        <v>309</v>
      </c>
      <c r="D37" s="278" t="s">
        <v>200</v>
      </c>
      <c r="F37" s="278"/>
      <c r="G37" s="33" t="s">
        <v>311</v>
      </c>
      <c r="H37" s="33" t="s">
        <v>305</v>
      </c>
      <c r="I37" s="33">
        <v>1090</v>
      </c>
    </row>
    <row r="38" spans="1:14" ht="14.5" x14ac:dyDescent="0.35">
      <c r="A38" s="278" t="s">
        <v>313</v>
      </c>
      <c r="B38" s="274" t="s">
        <v>317</v>
      </c>
      <c r="C38" s="33" t="s">
        <v>312</v>
      </c>
      <c r="D38" s="278" t="s">
        <v>195</v>
      </c>
      <c r="G38" s="278" t="s">
        <v>314</v>
      </c>
      <c r="H38" s="278" t="s">
        <v>309</v>
      </c>
      <c r="I38" s="278">
        <v>3003</v>
      </c>
      <c r="J38" s="278"/>
      <c r="K38" s="278"/>
      <c r="L38" s="278"/>
      <c r="M38" s="278"/>
      <c r="N38" s="278"/>
    </row>
    <row r="39" spans="1:14" s="278" customFormat="1" ht="14.5" x14ac:dyDescent="0.35">
      <c r="A39" s="278" t="s">
        <v>316</v>
      </c>
      <c r="B39" s="274" t="s">
        <v>426</v>
      </c>
      <c r="C39" s="33" t="s">
        <v>315</v>
      </c>
      <c r="D39" s="278" t="s">
        <v>161</v>
      </c>
      <c r="E39" s="33"/>
      <c r="F39" s="33"/>
      <c r="G39" s="278" t="s">
        <v>317</v>
      </c>
      <c r="H39" s="278" t="s">
        <v>312</v>
      </c>
      <c r="I39" s="278">
        <v>3390</v>
      </c>
    </row>
    <row r="40" spans="1:14" s="278" customFormat="1" ht="14.5" x14ac:dyDescent="0.35">
      <c r="A40" s="278" t="s">
        <v>319</v>
      </c>
      <c r="B40" s="274" t="s">
        <v>162</v>
      </c>
      <c r="C40" s="33" t="s">
        <v>318</v>
      </c>
      <c r="D40" s="278" t="s">
        <v>162</v>
      </c>
      <c r="E40" s="33"/>
      <c r="F40" s="33"/>
      <c r="G40" s="278" t="s">
        <v>320</v>
      </c>
      <c r="H40" s="278" t="s">
        <v>315</v>
      </c>
      <c r="I40" s="278">
        <v>3004</v>
      </c>
    </row>
    <row r="41" spans="1:14" s="278" customFormat="1" ht="14.5" x14ac:dyDescent="0.35">
      <c r="A41" s="278" t="s">
        <v>322</v>
      </c>
      <c r="B41" s="274" t="s">
        <v>163</v>
      </c>
      <c r="C41" s="33" t="s">
        <v>321</v>
      </c>
      <c r="D41" s="278" t="s">
        <v>163</v>
      </c>
      <c r="E41" s="33"/>
      <c r="F41" s="33"/>
      <c r="G41" s="278" t="s">
        <v>162</v>
      </c>
      <c r="H41" s="278" t="s">
        <v>318</v>
      </c>
      <c r="I41" s="278">
        <v>2062</v>
      </c>
    </row>
    <row r="42" spans="1:14" s="278" customFormat="1" ht="14.5" x14ac:dyDescent="0.35">
      <c r="A42" s="278" t="s">
        <v>324</v>
      </c>
      <c r="B42" s="274" t="s">
        <v>193</v>
      </c>
      <c r="C42" s="33" t="s">
        <v>323</v>
      </c>
      <c r="D42" s="278" t="s">
        <v>193</v>
      </c>
      <c r="E42" s="33"/>
      <c r="F42" s="33"/>
      <c r="G42" s="278" t="s">
        <v>325</v>
      </c>
      <c r="H42" s="278" t="s">
        <v>321</v>
      </c>
      <c r="I42" s="278">
        <v>2247</v>
      </c>
    </row>
    <row r="43" spans="1:14" s="278" customFormat="1" x14ac:dyDescent="0.3">
      <c r="A43" s="278" t="s">
        <v>326</v>
      </c>
      <c r="B43" s="278" t="s">
        <v>181</v>
      </c>
      <c r="C43" s="33" t="s">
        <v>308</v>
      </c>
      <c r="D43" s="278" t="s">
        <v>181</v>
      </c>
      <c r="F43" s="33"/>
      <c r="G43" s="278" t="s">
        <v>327</v>
      </c>
      <c r="H43" s="278" t="s">
        <v>323</v>
      </c>
      <c r="I43" s="278">
        <v>2002</v>
      </c>
    </row>
    <row r="44" spans="1:14" s="278" customFormat="1" ht="14.5" x14ac:dyDescent="0.35">
      <c r="A44" s="278" t="s">
        <v>329</v>
      </c>
      <c r="B44" s="274" t="s">
        <v>164</v>
      </c>
      <c r="C44" s="33" t="s">
        <v>328</v>
      </c>
      <c r="D44" s="278" t="s">
        <v>164</v>
      </c>
      <c r="E44" s="33"/>
      <c r="F44" s="33"/>
      <c r="G44" s="278" t="s">
        <v>330</v>
      </c>
      <c r="H44" s="278" t="s">
        <v>328</v>
      </c>
      <c r="I44" s="278">
        <v>2322</v>
      </c>
    </row>
    <row r="45" spans="1:14" s="278" customFormat="1" ht="14.5" x14ac:dyDescent="0.35">
      <c r="A45" s="278" t="s">
        <v>332</v>
      </c>
      <c r="B45" s="274" t="s">
        <v>427</v>
      </c>
      <c r="C45" s="33" t="s">
        <v>331</v>
      </c>
      <c r="D45" s="278" t="s">
        <v>196</v>
      </c>
      <c r="E45" s="33"/>
      <c r="F45" s="33"/>
      <c r="G45" s="278" t="s">
        <v>196</v>
      </c>
      <c r="H45" s="278" t="s">
        <v>331</v>
      </c>
      <c r="I45" s="278">
        <v>3392</v>
      </c>
    </row>
    <row r="46" spans="1:14" s="278" customFormat="1" x14ac:dyDescent="0.3">
      <c r="A46" s="278" t="s">
        <v>334</v>
      </c>
      <c r="B46" s="278" t="s">
        <v>198</v>
      </c>
      <c r="C46" s="33" t="s">
        <v>333</v>
      </c>
      <c r="D46" s="278" t="s">
        <v>198</v>
      </c>
      <c r="E46" s="33"/>
      <c r="F46" s="33"/>
      <c r="G46" s="278" t="s">
        <v>335</v>
      </c>
      <c r="H46" s="278" t="s">
        <v>333</v>
      </c>
      <c r="I46" s="278">
        <v>5406</v>
      </c>
    </row>
    <row r="47" spans="1:14" s="278" customFormat="1" x14ac:dyDescent="0.3">
      <c r="A47" s="278" t="s">
        <v>337</v>
      </c>
      <c r="B47" s="278" t="s">
        <v>192</v>
      </c>
      <c r="C47" s="33" t="s">
        <v>336</v>
      </c>
      <c r="D47" s="278" t="s">
        <v>192</v>
      </c>
      <c r="E47" s="33"/>
      <c r="F47" s="33"/>
      <c r="G47" s="33" t="s">
        <v>192</v>
      </c>
      <c r="H47" s="33" t="s">
        <v>336</v>
      </c>
      <c r="I47" s="33">
        <v>7034</v>
      </c>
      <c r="J47" s="33"/>
      <c r="K47" s="33"/>
      <c r="L47" s="33"/>
      <c r="M47" s="33"/>
      <c r="N47" s="33"/>
    </row>
    <row r="48" spans="1:14" x14ac:dyDescent="0.3">
      <c r="A48" s="278" t="s">
        <v>339</v>
      </c>
      <c r="B48" s="278" t="s">
        <v>183</v>
      </c>
      <c r="C48" s="33" t="s">
        <v>338</v>
      </c>
      <c r="D48" s="278" t="s">
        <v>183</v>
      </c>
      <c r="G48" s="33" t="s">
        <v>340</v>
      </c>
      <c r="H48" s="33" t="s">
        <v>338</v>
      </c>
      <c r="I48" s="33">
        <v>7015</v>
      </c>
    </row>
    <row r="49" spans="1:9" ht="14.5" x14ac:dyDescent="0.35">
      <c r="A49" s="278" t="s">
        <v>342</v>
      </c>
      <c r="B49" s="274" t="s">
        <v>165</v>
      </c>
      <c r="C49" s="33" t="s">
        <v>341</v>
      </c>
      <c r="D49" s="278" t="s">
        <v>165</v>
      </c>
      <c r="G49" s="33" t="s">
        <v>343</v>
      </c>
      <c r="H49" s="33" t="s">
        <v>341</v>
      </c>
      <c r="I49" s="33">
        <v>2112</v>
      </c>
    </row>
    <row r="50" spans="1:9" ht="14.5" x14ac:dyDescent="0.35">
      <c r="A50" s="278" t="s">
        <v>345</v>
      </c>
      <c r="B50" s="274" t="s">
        <v>428</v>
      </c>
      <c r="C50" s="33" t="s">
        <v>344</v>
      </c>
      <c r="D50" s="278" t="s">
        <v>201</v>
      </c>
      <c r="G50" s="33" t="s">
        <v>346</v>
      </c>
      <c r="H50" s="33" t="s">
        <v>344</v>
      </c>
      <c r="I50" s="33">
        <v>3005</v>
      </c>
    </row>
    <row r="51" spans="1:9" x14ac:dyDescent="0.3">
      <c r="A51" s="359" t="s">
        <v>348</v>
      </c>
      <c r="B51" s="278" t="s">
        <v>182</v>
      </c>
      <c r="C51" s="33" t="s">
        <v>347</v>
      </c>
      <c r="D51" s="278" t="s">
        <v>182</v>
      </c>
      <c r="G51" s="33" t="s">
        <v>182</v>
      </c>
      <c r="H51" s="33" t="s">
        <v>347</v>
      </c>
      <c r="I51" s="33">
        <v>7026</v>
      </c>
    </row>
    <row r="52" spans="1:9" ht="14.5" x14ac:dyDescent="0.35">
      <c r="A52" s="278" t="s">
        <v>350</v>
      </c>
      <c r="B52" s="274" t="s">
        <v>429</v>
      </c>
      <c r="C52" s="33" t="s">
        <v>349</v>
      </c>
      <c r="D52" s="278" t="s">
        <v>166</v>
      </c>
      <c r="G52" s="33" t="s">
        <v>351</v>
      </c>
      <c r="H52" s="33" t="s">
        <v>349</v>
      </c>
      <c r="I52" s="33">
        <v>2299</v>
      </c>
    </row>
    <row r="53" spans="1:9" ht="14.5" x14ac:dyDescent="0.35">
      <c r="A53" s="359" t="s">
        <v>353</v>
      </c>
      <c r="B53" s="274" t="s">
        <v>430</v>
      </c>
      <c r="C53" s="33" t="s">
        <v>352</v>
      </c>
      <c r="D53" s="359" t="s">
        <v>167</v>
      </c>
      <c r="G53" s="33" t="s">
        <v>354</v>
      </c>
      <c r="H53" s="33" t="s">
        <v>352</v>
      </c>
      <c r="I53" s="33">
        <v>3066</v>
      </c>
    </row>
    <row r="54" spans="1:9" ht="14.5" x14ac:dyDescent="0.35">
      <c r="A54" s="278" t="s">
        <v>356</v>
      </c>
      <c r="B54" s="274" t="s">
        <v>168</v>
      </c>
      <c r="C54" s="33" t="s">
        <v>355</v>
      </c>
      <c r="D54" s="278" t="s">
        <v>168</v>
      </c>
      <c r="G54" s="33" t="s">
        <v>168</v>
      </c>
      <c r="H54" s="33" t="s">
        <v>355</v>
      </c>
      <c r="I54" s="33">
        <v>3383</v>
      </c>
    </row>
    <row r="55" spans="1:9" ht="14.5" x14ac:dyDescent="0.35">
      <c r="A55" s="278" t="s">
        <v>358</v>
      </c>
      <c r="B55" s="274" t="s">
        <v>359</v>
      </c>
      <c r="C55" s="33" t="s">
        <v>357</v>
      </c>
      <c r="D55" s="278" t="s">
        <v>169</v>
      </c>
      <c r="G55" s="33" t="s">
        <v>359</v>
      </c>
      <c r="H55" s="33" t="s">
        <v>357</v>
      </c>
      <c r="I55" s="33">
        <v>3379</v>
      </c>
    </row>
    <row r="56" spans="1:9" ht="14.5" x14ac:dyDescent="0.35">
      <c r="A56" s="278" t="s">
        <v>361</v>
      </c>
      <c r="B56" s="274" t="s">
        <v>431</v>
      </c>
      <c r="C56" s="33" t="s">
        <v>360</v>
      </c>
      <c r="D56" s="278" t="s">
        <v>170</v>
      </c>
      <c r="G56" s="33" t="s">
        <v>362</v>
      </c>
      <c r="H56" s="33" t="s">
        <v>360</v>
      </c>
      <c r="I56" s="33">
        <v>3058</v>
      </c>
    </row>
    <row r="57" spans="1:9" ht="14.5" x14ac:dyDescent="0.35">
      <c r="A57" s="278" t="s">
        <v>364</v>
      </c>
      <c r="B57" s="274" t="s">
        <v>171</v>
      </c>
      <c r="C57" s="33" t="s">
        <v>363</v>
      </c>
      <c r="D57" s="278" t="s">
        <v>171</v>
      </c>
      <c r="G57" s="33" t="s">
        <v>365</v>
      </c>
      <c r="H57" s="33" t="s">
        <v>363</v>
      </c>
      <c r="I57" s="33">
        <v>3378</v>
      </c>
    </row>
    <row r="58" spans="1:9" x14ac:dyDescent="0.3">
      <c r="A58" s="278" t="s">
        <v>367</v>
      </c>
      <c r="B58" s="278" t="s">
        <v>180</v>
      </c>
      <c r="C58" s="33" t="s">
        <v>366</v>
      </c>
      <c r="D58" s="278" t="s">
        <v>180</v>
      </c>
      <c r="G58" s="33" t="s">
        <v>180</v>
      </c>
      <c r="H58" s="33" t="s">
        <v>366</v>
      </c>
      <c r="I58" s="33">
        <v>4702</v>
      </c>
    </row>
    <row r="59" spans="1:9" ht="14.5" x14ac:dyDescent="0.35">
      <c r="A59" s="278" t="s">
        <v>369</v>
      </c>
      <c r="B59" s="274" t="s">
        <v>172</v>
      </c>
      <c r="C59" s="33" t="s">
        <v>368</v>
      </c>
      <c r="D59" s="278" t="s">
        <v>172</v>
      </c>
      <c r="G59" s="33" t="s">
        <v>172</v>
      </c>
      <c r="H59" s="33" t="s">
        <v>368</v>
      </c>
      <c r="I59" s="33">
        <v>3369</v>
      </c>
    </row>
    <row r="60" spans="1:9" ht="14.5" x14ac:dyDescent="0.35">
      <c r="A60" s="278" t="s">
        <v>371</v>
      </c>
      <c r="B60" s="274" t="s">
        <v>432</v>
      </c>
      <c r="C60" s="33" t="s">
        <v>370</v>
      </c>
      <c r="D60" s="278" t="s">
        <v>173</v>
      </c>
      <c r="G60" s="33" t="s">
        <v>372</v>
      </c>
      <c r="H60" s="33" t="s">
        <v>370</v>
      </c>
      <c r="I60" s="33">
        <v>2301</v>
      </c>
    </row>
    <row r="61" spans="1:9" ht="14.5" x14ac:dyDescent="0.35">
      <c r="A61" s="278" t="s">
        <v>374</v>
      </c>
      <c r="B61" s="274" t="s">
        <v>433</v>
      </c>
      <c r="C61" s="33" t="s">
        <v>373</v>
      </c>
      <c r="D61" s="278" t="s">
        <v>174</v>
      </c>
      <c r="G61" s="33" t="s">
        <v>375</v>
      </c>
      <c r="H61" s="33" t="s">
        <v>373</v>
      </c>
      <c r="I61" s="33">
        <v>3006</v>
      </c>
    </row>
    <row r="62" spans="1:9" ht="14.5" x14ac:dyDescent="0.35">
      <c r="A62" s="278" t="s">
        <v>377</v>
      </c>
      <c r="B62" s="274" t="s">
        <v>175</v>
      </c>
      <c r="C62" s="33" t="s">
        <v>376</v>
      </c>
      <c r="D62" s="278" t="s">
        <v>175</v>
      </c>
      <c r="G62" s="33" t="s">
        <v>175</v>
      </c>
      <c r="H62" s="33" t="s">
        <v>376</v>
      </c>
      <c r="I62" s="33">
        <v>2327</v>
      </c>
    </row>
    <row r="63" spans="1:9" ht="14.5" x14ac:dyDescent="0.35">
      <c r="A63" s="278" t="s">
        <v>379</v>
      </c>
      <c r="B63" s="274" t="s">
        <v>188</v>
      </c>
      <c r="C63" s="33" t="s">
        <v>378</v>
      </c>
      <c r="D63" s="278" t="s">
        <v>188</v>
      </c>
      <c r="G63" s="33" t="s">
        <v>188</v>
      </c>
      <c r="H63" s="33" t="s">
        <v>378</v>
      </c>
      <c r="I63" s="33">
        <v>3389</v>
      </c>
    </row>
    <row r="64" spans="1:9" x14ac:dyDescent="0.3">
      <c r="A64" s="359" t="s">
        <v>381</v>
      </c>
      <c r="B64" s="278" t="s">
        <v>197</v>
      </c>
      <c r="C64" s="33" t="s">
        <v>380</v>
      </c>
      <c r="D64" s="278" t="s">
        <v>197</v>
      </c>
      <c r="G64" s="33" t="s">
        <v>382</v>
      </c>
      <c r="H64" s="33" t="s">
        <v>380</v>
      </c>
      <c r="I64" s="33">
        <v>7021</v>
      </c>
    </row>
    <row r="65" spans="1:14" ht="14.5" x14ac:dyDescent="0.35">
      <c r="A65" s="278" t="s">
        <v>384</v>
      </c>
      <c r="B65" s="274" t="s">
        <v>176</v>
      </c>
      <c r="C65" s="33" t="s">
        <v>383</v>
      </c>
      <c r="D65" s="359" t="s">
        <v>176</v>
      </c>
      <c r="G65" s="33" t="s">
        <v>176</v>
      </c>
      <c r="H65" s="33" t="s">
        <v>383</v>
      </c>
      <c r="I65" s="33">
        <v>2000</v>
      </c>
    </row>
    <row r="66" spans="1:14" x14ac:dyDescent="0.3">
      <c r="A66" s="278" t="s">
        <v>386</v>
      </c>
      <c r="B66" s="278" t="s">
        <v>184</v>
      </c>
      <c r="C66" s="33" t="s">
        <v>385</v>
      </c>
      <c r="D66" s="278" t="s">
        <v>184</v>
      </c>
      <c r="G66" s="33" t="s">
        <v>387</v>
      </c>
      <c r="H66" s="33" t="s">
        <v>385</v>
      </c>
      <c r="I66" s="33">
        <v>7009</v>
      </c>
    </row>
    <row r="67" spans="1:14" ht="14.5" x14ac:dyDescent="0.35">
      <c r="A67" s="278" t="s">
        <v>389</v>
      </c>
      <c r="B67" s="274" t="s">
        <v>177</v>
      </c>
      <c r="C67" s="33" t="s">
        <v>388</v>
      </c>
      <c r="D67" s="278" t="s">
        <v>177</v>
      </c>
      <c r="G67" s="33" t="s">
        <v>177</v>
      </c>
      <c r="H67" s="33" t="s">
        <v>388</v>
      </c>
      <c r="I67" s="33">
        <v>2330</v>
      </c>
    </row>
    <row r="68" spans="1:14" ht="14.5" x14ac:dyDescent="0.35">
      <c r="A68" s="278" t="s">
        <v>391</v>
      </c>
      <c r="B68" s="274" t="s">
        <v>178</v>
      </c>
      <c r="C68" s="33" t="s">
        <v>390</v>
      </c>
      <c r="D68" s="278" t="s">
        <v>178</v>
      </c>
      <c r="G68" s="33" t="s">
        <v>392</v>
      </c>
      <c r="H68" s="33" t="s">
        <v>390</v>
      </c>
      <c r="I68" s="33">
        <v>2320</v>
      </c>
    </row>
    <row r="69" spans="1:14" ht="14.5" x14ac:dyDescent="0.35">
      <c r="A69" s="278" t="s">
        <v>394</v>
      </c>
      <c r="B69" s="274" t="s">
        <v>434</v>
      </c>
      <c r="C69" s="33" t="s">
        <v>393</v>
      </c>
      <c r="D69" s="278" t="s">
        <v>153</v>
      </c>
      <c r="G69" s="278" t="s">
        <v>395</v>
      </c>
      <c r="H69" s="278" t="s">
        <v>393</v>
      </c>
      <c r="I69" s="278">
        <v>2306</v>
      </c>
      <c r="J69" s="278"/>
      <c r="K69" s="278"/>
      <c r="L69" s="278"/>
      <c r="M69" s="278"/>
      <c r="N69" s="278"/>
    </row>
    <row r="70" spans="1:14" s="278" customFormat="1" ht="14.5" x14ac:dyDescent="0.35">
      <c r="A70" s="278" t="s">
        <v>397</v>
      </c>
      <c r="B70" s="398" t="s">
        <v>179</v>
      </c>
      <c r="C70" s="33" t="s">
        <v>396</v>
      </c>
      <c r="D70" s="278" t="s">
        <v>179</v>
      </c>
      <c r="E70" s="33"/>
      <c r="F70" s="33"/>
      <c r="G70" s="33" t="s">
        <v>179</v>
      </c>
      <c r="H70" s="33" t="s">
        <v>396</v>
      </c>
      <c r="I70" s="33">
        <v>2122</v>
      </c>
      <c r="J70" s="33"/>
      <c r="K70" s="33"/>
      <c r="L70" s="33"/>
      <c r="M70" s="33"/>
      <c r="N70" s="33"/>
    </row>
  </sheetData>
  <sheetProtection algorithmName="SHA-512" hashValue="O9JwqmYpgEWTjW/Q+dUay28jdxpX6wD3+HpZsnmRhqOlIzLqLABs3/UKPVmkF5HvXdfxrkF4ORATzb3NeGTLNA==" saltValue="vTNcg59kKo3BJFYilWbhQg==" spinCount="100000" sheet="1" objects="1" scenarios="1" formatColumns="0" formatRows="0"/>
  <printOptions gridLines="1"/>
  <pageMargins left="0.74803149606299213" right="0.74803149606299213"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77"/>
  <sheetViews>
    <sheetView workbookViewId="0">
      <selection activeCell="B35" sqref="B35"/>
    </sheetView>
  </sheetViews>
  <sheetFormatPr defaultRowHeight="12.5" x14ac:dyDescent="0.25"/>
  <cols>
    <col min="1" max="1" width="9.1796875" style="14" customWidth="1"/>
    <col min="2" max="2" width="42.1796875" bestFit="1" customWidth="1"/>
    <col min="3" max="3" width="13.453125" customWidth="1"/>
    <col min="4" max="4" width="12.81640625" style="22" customWidth="1"/>
    <col min="5" max="5" width="11.7265625" style="392" bestFit="1" customWidth="1"/>
    <col min="6" max="6" width="12.7265625" style="392" bestFit="1" customWidth="1"/>
    <col min="7" max="9" width="10.1796875" style="392" bestFit="1" customWidth="1"/>
    <col min="10" max="10" width="9.1796875" customWidth="1"/>
    <col min="12" max="12" width="10.54296875" customWidth="1"/>
  </cols>
  <sheetData>
    <row r="1" spans="1:12" x14ac:dyDescent="0.25">
      <c r="A1" s="14">
        <v>1</v>
      </c>
      <c r="B1">
        <f>A1+1</f>
        <v>2</v>
      </c>
      <c r="C1">
        <f t="shared" ref="C1:L1" si="0">B1+1</f>
        <v>3</v>
      </c>
      <c r="D1">
        <f t="shared" si="0"/>
        <v>4</v>
      </c>
      <c r="E1" s="392">
        <f t="shared" si="0"/>
        <v>5</v>
      </c>
      <c r="F1" s="392">
        <f t="shared" si="0"/>
        <v>6</v>
      </c>
      <c r="G1" s="392">
        <f t="shared" si="0"/>
        <v>7</v>
      </c>
      <c r="H1" s="392">
        <f t="shared" si="0"/>
        <v>8</v>
      </c>
      <c r="I1" s="392">
        <f t="shared" si="0"/>
        <v>9</v>
      </c>
      <c r="J1">
        <f t="shared" si="0"/>
        <v>10</v>
      </c>
      <c r="K1">
        <f t="shared" si="0"/>
        <v>11</v>
      </c>
      <c r="L1">
        <f t="shared" si="0"/>
        <v>12</v>
      </c>
    </row>
    <row r="2" spans="1:12" s="16" customFormat="1" ht="26" x14ac:dyDescent="0.25">
      <c r="A2" s="25"/>
      <c r="B2" s="16" t="s">
        <v>398</v>
      </c>
      <c r="C2" s="16" t="s">
        <v>399</v>
      </c>
      <c r="D2" s="21" t="s">
        <v>400</v>
      </c>
      <c r="E2" s="393" t="s">
        <v>208</v>
      </c>
      <c r="F2" s="393" t="s">
        <v>209</v>
      </c>
      <c r="G2" s="393" t="s">
        <v>210</v>
      </c>
      <c r="H2" s="393" t="s">
        <v>211</v>
      </c>
      <c r="I2" s="393" t="s">
        <v>212</v>
      </c>
      <c r="J2" s="16" t="s">
        <v>401</v>
      </c>
      <c r="K2" s="30" t="s">
        <v>402</v>
      </c>
      <c r="L2" s="30" t="s">
        <v>403</v>
      </c>
    </row>
    <row r="3" spans="1:12" x14ac:dyDescent="0.25">
      <c r="A3" s="14" t="s">
        <v>214</v>
      </c>
      <c r="B3" t="s">
        <v>18</v>
      </c>
      <c r="C3" t="s">
        <v>213</v>
      </c>
    </row>
    <row r="4" spans="1:12" x14ac:dyDescent="0.25">
      <c r="A4" s="14" t="s">
        <v>217</v>
      </c>
      <c r="B4" s="14" t="s">
        <v>127</v>
      </c>
      <c r="C4" t="s">
        <v>216</v>
      </c>
    </row>
    <row r="5" spans="1:12" x14ac:dyDescent="0.25">
      <c r="A5" s="14" t="s">
        <v>219</v>
      </c>
      <c r="B5" t="s">
        <v>130</v>
      </c>
      <c r="C5" t="s">
        <v>218</v>
      </c>
    </row>
    <row r="6" spans="1:12" x14ac:dyDescent="0.25">
      <c r="A6" s="14" t="s">
        <v>222</v>
      </c>
      <c r="B6" t="s">
        <v>131</v>
      </c>
      <c r="C6" t="s">
        <v>221</v>
      </c>
    </row>
    <row r="7" spans="1:12" x14ac:dyDescent="0.25">
      <c r="A7" s="14" t="s">
        <v>225</v>
      </c>
      <c r="B7" t="s">
        <v>132</v>
      </c>
      <c r="C7" t="s">
        <v>224</v>
      </c>
    </row>
    <row r="8" spans="1:12" x14ac:dyDescent="0.25">
      <c r="A8" s="14" t="s">
        <v>227</v>
      </c>
      <c r="B8" t="s">
        <v>135</v>
      </c>
      <c r="C8" t="s">
        <v>226</v>
      </c>
    </row>
    <row r="9" spans="1:12" x14ac:dyDescent="0.25">
      <c r="A9" s="14" t="s">
        <v>230</v>
      </c>
      <c r="B9" t="s">
        <v>136</v>
      </c>
      <c r="C9" t="s">
        <v>229</v>
      </c>
    </row>
    <row r="10" spans="1:12" x14ac:dyDescent="0.25">
      <c r="A10" s="14" t="s">
        <v>233</v>
      </c>
      <c r="B10" t="s">
        <v>404</v>
      </c>
      <c r="C10" t="s">
        <v>232</v>
      </c>
    </row>
    <row r="11" spans="1:12" x14ac:dyDescent="0.25">
      <c r="A11" s="14" t="s">
        <v>236</v>
      </c>
      <c r="B11" t="s">
        <v>138</v>
      </c>
      <c r="C11" t="s">
        <v>235</v>
      </c>
    </row>
    <row r="12" spans="1:12" x14ac:dyDescent="0.25">
      <c r="A12" s="14" t="s">
        <v>239</v>
      </c>
      <c r="B12" t="s">
        <v>139</v>
      </c>
      <c r="C12" t="s">
        <v>238</v>
      </c>
    </row>
    <row r="13" spans="1:12" x14ac:dyDescent="0.25">
      <c r="A13" s="14" t="s">
        <v>242</v>
      </c>
      <c r="B13" t="s">
        <v>140</v>
      </c>
      <c r="C13" t="s">
        <v>241</v>
      </c>
    </row>
    <row r="14" spans="1:12" x14ac:dyDescent="0.25">
      <c r="A14" s="14" t="s">
        <v>244</v>
      </c>
      <c r="B14" t="s">
        <v>194</v>
      </c>
      <c r="C14" t="s">
        <v>243</v>
      </c>
    </row>
    <row r="15" spans="1:12" x14ac:dyDescent="0.25">
      <c r="A15" s="14" t="s">
        <v>247</v>
      </c>
      <c r="B15" t="s">
        <v>141</v>
      </c>
      <c r="C15" t="s">
        <v>246</v>
      </c>
    </row>
    <row r="16" spans="1:12" x14ac:dyDescent="0.25">
      <c r="A16" s="14" t="s">
        <v>250</v>
      </c>
      <c r="B16" t="s">
        <v>185</v>
      </c>
      <c r="C16" t="s">
        <v>249</v>
      </c>
    </row>
    <row r="17" spans="1:3" x14ac:dyDescent="0.25">
      <c r="A17" s="14" t="s">
        <v>253</v>
      </c>
      <c r="B17" t="s">
        <v>142</v>
      </c>
      <c r="C17" t="s">
        <v>252</v>
      </c>
    </row>
    <row r="18" spans="1:3" x14ac:dyDescent="0.25">
      <c r="A18" s="14" t="s">
        <v>256</v>
      </c>
      <c r="B18" t="s">
        <v>143</v>
      </c>
      <c r="C18" t="s">
        <v>255</v>
      </c>
    </row>
    <row r="19" spans="1:3" x14ac:dyDescent="0.25">
      <c r="A19" s="14" t="s">
        <v>258</v>
      </c>
      <c r="B19" t="s">
        <v>186</v>
      </c>
      <c r="C19" t="s">
        <v>257</v>
      </c>
    </row>
    <row r="20" spans="1:3" x14ac:dyDescent="0.25">
      <c r="A20" s="14" t="s">
        <v>261</v>
      </c>
      <c r="B20" t="s">
        <v>191</v>
      </c>
      <c r="C20" t="s">
        <v>260</v>
      </c>
    </row>
    <row r="21" spans="1:3" x14ac:dyDescent="0.25">
      <c r="A21" s="14" t="s">
        <v>264</v>
      </c>
      <c r="B21" t="s">
        <v>199</v>
      </c>
      <c r="C21" t="s">
        <v>263</v>
      </c>
    </row>
    <row r="22" spans="1:3" x14ac:dyDescent="0.25">
      <c r="A22" s="14" t="s">
        <v>267</v>
      </c>
      <c r="B22" t="s">
        <v>146</v>
      </c>
      <c r="C22" t="s">
        <v>266</v>
      </c>
    </row>
    <row r="23" spans="1:3" x14ac:dyDescent="0.25">
      <c r="A23" s="14" t="s">
        <v>270</v>
      </c>
      <c r="B23" t="s">
        <v>147</v>
      </c>
      <c r="C23" t="s">
        <v>269</v>
      </c>
    </row>
    <row r="24" spans="1:3" x14ac:dyDescent="0.25">
      <c r="A24" s="14" t="s">
        <v>273</v>
      </c>
      <c r="B24" t="s">
        <v>148</v>
      </c>
      <c r="C24" t="s">
        <v>272</v>
      </c>
    </row>
    <row r="25" spans="1:3" x14ac:dyDescent="0.25">
      <c r="A25" s="14" t="s">
        <v>276</v>
      </c>
      <c r="B25" t="s">
        <v>149</v>
      </c>
      <c r="C25" t="s">
        <v>275</v>
      </c>
    </row>
    <row r="26" spans="1:3" x14ac:dyDescent="0.25">
      <c r="A26" s="14" t="s">
        <v>279</v>
      </c>
      <c r="B26" t="s">
        <v>150</v>
      </c>
      <c r="C26" t="s">
        <v>278</v>
      </c>
    </row>
    <row r="27" spans="1:3" x14ac:dyDescent="0.25">
      <c r="A27" s="14" t="s">
        <v>281</v>
      </c>
      <c r="B27" t="s">
        <v>151</v>
      </c>
      <c r="C27" t="s">
        <v>280</v>
      </c>
    </row>
    <row r="28" spans="1:3" x14ac:dyDescent="0.25">
      <c r="A28" s="14" t="s">
        <v>203</v>
      </c>
      <c r="B28" t="s">
        <v>202</v>
      </c>
      <c r="C28" t="s">
        <v>283</v>
      </c>
    </row>
    <row r="29" spans="1:3" x14ac:dyDescent="0.25">
      <c r="A29" s="14" t="s">
        <v>285</v>
      </c>
      <c r="B29" t="s">
        <v>152</v>
      </c>
      <c r="C29" t="s">
        <v>284</v>
      </c>
    </row>
    <row r="30" spans="1:3" x14ac:dyDescent="0.25">
      <c r="A30" s="14" t="s">
        <v>288</v>
      </c>
      <c r="B30" t="s">
        <v>156</v>
      </c>
      <c r="C30" t="s">
        <v>287</v>
      </c>
    </row>
    <row r="31" spans="1:3" x14ac:dyDescent="0.25">
      <c r="A31" s="14" t="s">
        <v>291</v>
      </c>
      <c r="B31" t="s">
        <v>157</v>
      </c>
      <c r="C31" t="s">
        <v>290</v>
      </c>
    </row>
    <row r="32" spans="1:3" x14ac:dyDescent="0.25">
      <c r="A32" s="14" t="s">
        <v>293</v>
      </c>
      <c r="B32" t="s">
        <v>189</v>
      </c>
      <c r="C32" s="14" t="s">
        <v>292</v>
      </c>
    </row>
    <row r="33" spans="1:3" x14ac:dyDescent="0.25">
      <c r="A33" s="14" t="s">
        <v>296</v>
      </c>
      <c r="B33" t="s">
        <v>158</v>
      </c>
      <c r="C33" t="s">
        <v>295</v>
      </c>
    </row>
    <row r="34" spans="1:3" x14ac:dyDescent="0.25">
      <c r="A34" s="14" t="s">
        <v>299</v>
      </c>
      <c r="B34" t="s">
        <v>187</v>
      </c>
      <c r="C34" t="s">
        <v>298</v>
      </c>
    </row>
    <row r="35" spans="1:3" x14ac:dyDescent="0.25">
      <c r="A35" s="14" t="s">
        <v>301</v>
      </c>
      <c r="B35" t="s">
        <v>159</v>
      </c>
      <c r="C35" t="s">
        <v>300</v>
      </c>
    </row>
    <row r="36" spans="1:3" x14ac:dyDescent="0.25">
      <c r="A36" s="14" t="s">
        <v>303</v>
      </c>
      <c r="B36" t="s">
        <v>160</v>
      </c>
      <c r="C36" t="s">
        <v>302</v>
      </c>
    </row>
    <row r="37" spans="1:3" x14ac:dyDescent="0.25">
      <c r="A37" s="14" t="s">
        <v>306</v>
      </c>
      <c r="B37" t="s">
        <v>405</v>
      </c>
      <c r="C37" t="s">
        <v>305</v>
      </c>
    </row>
    <row r="38" spans="1:3" x14ac:dyDescent="0.25">
      <c r="A38" s="14" t="s">
        <v>310</v>
      </c>
      <c r="B38" t="s">
        <v>200</v>
      </c>
      <c r="C38" t="s">
        <v>309</v>
      </c>
    </row>
    <row r="39" spans="1:3" x14ac:dyDescent="0.25">
      <c r="A39" s="14" t="s">
        <v>313</v>
      </c>
      <c r="B39" t="s">
        <v>195</v>
      </c>
      <c r="C39" t="s">
        <v>312</v>
      </c>
    </row>
    <row r="40" spans="1:3" x14ac:dyDescent="0.25">
      <c r="A40" s="14" t="s">
        <v>316</v>
      </c>
      <c r="B40" t="s">
        <v>161</v>
      </c>
      <c r="C40" t="s">
        <v>315</v>
      </c>
    </row>
    <row r="41" spans="1:3" x14ac:dyDescent="0.25">
      <c r="A41" s="14" t="s">
        <v>319</v>
      </c>
      <c r="B41" t="s">
        <v>162</v>
      </c>
      <c r="C41" t="s">
        <v>318</v>
      </c>
    </row>
    <row r="42" spans="1:3" x14ac:dyDescent="0.25">
      <c r="A42" s="14" t="s">
        <v>322</v>
      </c>
      <c r="B42" t="s">
        <v>163</v>
      </c>
      <c r="C42" t="s">
        <v>321</v>
      </c>
    </row>
    <row r="43" spans="1:3" x14ac:dyDescent="0.25">
      <c r="A43" s="14" t="s">
        <v>324</v>
      </c>
      <c r="B43" t="s">
        <v>193</v>
      </c>
      <c r="C43" t="s">
        <v>323</v>
      </c>
    </row>
    <row r="44" spans="1:3" x14ac:dyDescent="0.25">
      <c r="A44" s="14" t="s">
        <v>329</v>
      </c>
      <c r="B44" t="s">
        <v>164</v>
      </c>
      <c r="C44" t="s">
        <v>328</v>
      </c>
    </row>
    <row r="45" spans="1:3" x14ac:dyDescent="0.25">
      <c r="A45" s="14" t="s">
        <v>334</v>
      </c>
      <c r="B45" t="s">
        <v>198</v>
      </c>
      <c r="C45" t="s">
        <v>333</v>
      </c>
    </row>
    <row r="46" spans="1:3" x14ac:dyDescent="0.25">
      <c r="A46" s="14" t="s">
        <v>337</v>
      </c>
      <c r="B46" t="s">
        <v>192</v>
      </c>
      <c r="C46" t="s">
        <v>336</v>
      </c>
    </row>
    <row r="47" spans="1:3" x14ac:dyDescent="0.25">
      <c r="A47" s="14" t="s">
        <v>339</v>
      </c>
      <c r="B47" t="s">
        <v>183</v>
      </c>
      <c r="C47" t="s">
        <v>338</v>
      </c>
    </row>
    <row r="48" spans="1:3" x14ac:dyDescent="0.25">
      <c r="A48" s="14" t="s">
        <v>342</v>
      </c>
      <c r="B48" t="s">
        <v>165</v>
      </c>
      <c r="C48" t="s">
        <v>341</v>
      </c>
    </row>
    <row r="49" spans="1:3" x14ac:dyDescent="0.25">
      <c r="A49" s="14" t="s">
        <v>345</v>
      </c>
      <c r="B49" t="s">
        <v>201</v>
      </c>
      <c r="C49" t="s">
        <v>344</v>
      </c>
    </row>
    <row r="50" spans="1:3" x14ac:dyDescent="0.25">
      <c r="A50" s="26" t="s">
        <v>348</v>
      </c>
      <c r="B50" t="s">
        <v>182</v>
      </c>
      <c r="C50" t="s">
        <v>347</v>
      </c>
    </row>
    <row r="51" spans="1:3" x14ac:dyDescent="0.25">
      <c r="A51" s="14" t="s">
        <v>350</v>
      </c>
      <c r="B51" t="s">
        <v>166</v>
      </c>
      <c r="C51" t="s">
        <v>349</v>
      </c>
    </row>
    <row r="52" spans="1:3" x14ac:dyDescent="0.25">
      <c r="A52" s="26" t="s">
        <v>353</v>
      </c>
      <c r="B52" t="s">
        <v>167</v>
      </c>
      <c r="C52" t="s">
        <v>352</v>
      </c>
    </row>
    <row r="53" spans="1:3" x14ac:dyDescent="0.25">
      <c r="A53" s="14" t="s">
        <v>356</v>
      </c>
      <c r="B53" t="s">
        <v>168</v>
      </c>
      <c r="C53" t="s">
        <v>355</v>
      </c>
    </row>
    <row r="54" spans="1:3" x14ac:dyDescent="0.25">
      <c r="A54" s="14" t="s">
        <v>358</v>
      </c>
      <c r="B54" t="s">
        <v>359</v>
      </c>
      <c r="C54" t="s">
        <v>357</v>
      </c>
    </row>
    <row r="55" spans="1:3" x14ac:dyDescent="0.25">
      <c r="A55" s="14" t="s">
        <v>361</v>
      </c>
      <c r="B55" t="s">
        <v>406</v>
      </c>
      <c r="C55" t="s">
        <v>360</v>
      </c>
    </row>
    <row r="56" spans="1:3" x14ac:dyDescent="0.25">
      <c r="A56" s="14" t="s">
        <v>364</v>
      </c>
      <c r="B56" t="s">
        <v>171</v>
      </c>
      <c r="C56" t="s">
        <v>363</v>
      </c>
    </row>
    <row r="57" spans="1:3" x14ac:dyDescent="0.25">
      <c r="A57" s="14" t="s">
        <v>367</v>
      </c>
      <c r="B57" t="s">
        <v>180</v>
      </c>
      <c r="C57" t="s">
        <v>366</v>
      </c>
    </row>
    <row r="58" spans="1:3" x14ac:dyDescent="0.25">
      <c r="A58" s="14" t="s">
        <v>369</v>
      </c>
      <c r="B58" t="s">
        <v>172</v>
      </c>
      <c r="C58" t="s">
        <v>368</v>
      </c>
    </row>
    <row r="59" spans="1:3" x14ac:dyDescent="0.25">
      <c r="A59" s="14" t="s">
        <v>371</v>
      </c>
      <c r="B59" t="s">
        <v>173</v>
      </c>
      <c r="C59" t="s">
        <v>370</v>
      </c>
    </row>
    <row r="60" spans="1:3" x14ac:dyDescent="0.25">
      <c r="A60" s="14" t="s">
        <v>374</v>
      </c>
      <c r="B60" t="s">
        <v>174</v>
      </c>
      <c r="C60" t="s">
        <v>373</v>
      </c>
    </row>
    <row r="61" spans="1:3" x14ac:dyDescent="0.25">
      <c r="A61" s="14" t="s">
        <v>377</v>
      </c>
      <c r="B61" t="s">
        <v>175</v>
      </c>
      <c r="C61" t="s">
        <v>376</v>
      </c>
    </row>
    <row r="62" spans="1:3" x14ac:dyDescent="0.25">
      <c r="A62" s="26" t="s">
        <v>381</v>
      </c>
      <c r="B62" t="s">
        <v>197</v>
      </c>
      <c r="C62" t="s">
        <v>380</v>
      </c>
    </row>
    <row r="63" spans="1:3" x14ac:dyDescent="0.25">
      <c r="A63" s="14" t="s">
        <v>391</v>
      </c>
      <c r="B63" t="s">
        <v>178</v>
      </c>
      <c r="C63" t="s">
        <v>390</v>
      </c>
    </row>
    <row r="64" spans="1:3" x14ac:dyDescent="0.25">
      <c r="A64" s="14" t="s">
        <v>379</v>
      </c>
      <c r="B64" t="s">
        <v>188</v>
      </c>
      <c r="C64" t="s">
        <v>378</v>
      </c>
    </row>
    <row r="65" spans="1:9" x14ac:dyDescent="0.25">
      <c r="A65" s="14" t="s">
        <v>384</v>
      </c>
      <c r="B65" t="s">
        <v>176</v>
      </c>
      <c r="C65" t="s">
        <v>383</v>
      </c>
    </row>
    <row r="66" spans="1:9" x14ac:dyDescent="0.25">
      <c r="A66" s="14" t="s">
        <v>386</v>
      </c>
      <c r="B66" t="s">
        <v>184</v>
      </c>
      <c r="C66" t="s">
        <v>385</v>
      </c>
    </row>
    <row r="67" spans="1:9" x14ac:dyDescent="0.25">
      <c r="A67" s="14" t="s">
        <v>389</v>
      </c>
      <c r="B67" t="s">
        <v>177</v>
      </c>
      <c r="C67" t="s">
        <v>388</v>
      </c>
    </row>
    <row r="68" spans="1:9" x14ac:dyDescent="0.25">
      <c r="A68" s="14" t="s">
        <v>394</v>
      </c>
      <c r="B68" t="s">
        <v>395</v>
      </c>
      <c r="C68" t="s">
        <v>393</v>
      </c>
    </row>
    <row r="69" spans="1:9" x14ac:dyDescent="0.25">
      <c r="A69" s="14" t="s">
        <v>397</v>
      </c>
      <c r="B69" t="s">
        <v>179</v>
      </c>
      <c r="C69" t="s">
        <v>396</v>
      </c>
    </row>
    <row r="70" spans="1:9" x14ac:dyDescent="0.25">
      <c r="C70" s="14"/>
    </row>
    <row r="72" spans="1:9" x14ac:dyDescent="0.25">
      <c r="B72">
        <f>COUNTA(B3:B69)</f>
        <v>67</v>
      </c>
      <c r="E72" s="392">
        <f>SUM(E3:E71)</f>
        <v>0</v>
      </c>
      <c r="F72" s="392">
        <f t="shared" ref="F72:I72" si="1">SUM(F3:F71)</f>
        <v>0</v>
      </c>
      <c r="G72" s="392">
        <f t="shared" si="1"/>
        <v>0</v>
      </c>
      <c r="H72" s="392">
        <f t="shared" si="1"/>
        <v>0</v>
      </c>
      <c r="I72" s="392">
        <f t="shared" si="1"/>
        <v>0</v>
      </c>
    </row>
    <row r="76" spans="1:9" x14ac:dyDescent="0.25">
      <c r="B76" s="14"/>
      <c r="C76" s="14"/>
    </row>
    <row r="77" spans="1:9" x14ac:dyDescent="0.25">
      <c r="B77" s="14"/>
      <c r="C77" s="14"/>
    </row>
  </sheetData>
  <sheetProtection algorithmName="SHA-512" hashValue="2UTHsdZeYaYXI8ztrQpgVgdidW0jW+m4Qkti6a4wOJi3qeaBb0wDjblt5f++uxM0FoVpIaMFMjmCNs6nR1WkRA==" saltValue="jD+bnP5I07PTSjYlsvtBdw==" spinCount="100000" sheet="1" formatColumns="0"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09D48-D27C-42F5-8126-BE13F4B71C7A}">
  <sheetPr codeName="Sheet9"/>
  <dimension ref="A1:J85"/>
  <sheetViews>
    <sheetView workbookViewId="0">
      <pane xSplit="4" ySplit="5" topLeftCell="E48" activePane="bottomRight" state="frozen"/>
      <selection pane="topRight" activeCell="E1" sqref="E1"/>
      <selection pane="bottomLeft" activeCell="A6" sqref="A6"/>
      <selection pane="bottomRight" activeCell="A51" sqref="A51:XFD51"/>
    </sheetView>
  </sheetViews>
  <sheetFormatPr defaultColWidth="9.1796875" defaultRowHeight="12.5" x14ac:dyDescent="0.25"/>
  <cols>
    <col min="1" max="1" width="26.453125" style="33" customWidth="1"/>
    <col min="2" max="2" width="9.1796875" style="33" customWidth="1"/>
    <col min="3" max="4" width="34.54296875" style="33" customWidth="1"/>
    <col min="5" max="5" width="9.26953125" style="33" customWidth="1"/>
    <col min="6" max="6" width="10" style="33" customWidth="1"/>
    <col min="7" max="7" width="9.1796875" style="267" customWidth="1"/>
    <col min="8" max="8" width="10.1796875" style="267" customWidth="1"/>
    <col min="9" max="10" width="10.1796875" style="33" customWidth="1"/>
    <col min="11" max="11" width="9.1796875" style="33" customWidth="1"/>
    <col min="12" max="16384" width="9.1796875" style="33"/>
  </cols>
  <sheetData>
    <row r="1" spans="1:10" x14ac:dyDescent="0.25">
      <c r="A1" s="266">
        <v>1</v>
      </c>
      <c r="B1" s="266">
        <v>2</v>
      </c>
      <c r="C1" s="266"/>
      <c r="D1" s="266"/>
      <c r="E1" s="266">
        <v>3</v>
      </c>
      <c r="F1" s="266">
        <v>4</v>
      </c>
    </row>
    <row r="2" spans="1:10" ht="15.5" x14ac:dyDescent="0.35">
      <c r="A2" s="268" t="s">
        <v>407</v>
      </c>
    </row>
    <row r="3" spans="1:10" x14ac:dyDescent="0.25">
      <c r="A3" s="269"/>
      <c r="B3" s="269"/>
      <c r="C3" s="269"/>
      <c r="D3" s="269"/>
      <c r="E3" s="269"/>
      <c r="F3" s="269"/>
    </row>
    <row r="4" spans="1:10" ht="13" x14ac:dyDescent="0.3">
      <c r="A4" s="269"/>
      <c r="B4" s="270"/>
      <c r="C4" s="270"/>
      <c r="D4" s="270"/>
      <c r="E4" s="270"/>
      <c r="F4" s="270"/>
    </row>
    <row r="5" spans="1:10" ht="26" x14ac:dyDescent="0.3">
      <c r="A5" s="270" t="s">
        <v>207</v>
      </c>
      <c r="B5" s="270" t="s">
        <v>408</v>
      </c>
      <c r="C5" s="270"/>
      <c r="D5" s="270"/>
      <c r="E5" s="270" t="s">
        <v>409</v>
      </c>
      <c r="F5" s="270" t="s">
        <v>410</v>
      </c>
      <c r="G5" s="271" t="s">
        <v>411</v>
      </c>
      <c r="H5" s="272" t="s">
        <v>412</v>
      </c>
      <c r="I5" s="272" t="s">
        <v>413</v>
      </c>
      <c r="J5" s="270" t="s">
        <v>414</v>
      </c>
    </row>
    <row r="6" spans="1:10" ht="14.5" x14ac:dyDescent="0.35">
      <c r="A6" s="269"/>
      <c r="B6" s="269" t="s">
        <v>415</v>
      </c>
      <c r="C6" s="273">
        <v>8261001</v>
      </c>
      <c r="D6" s="274" t="s">
        <v>4</v>
      </c>
      <c r="E6" s="269"/>
      <c r="F6" s="269"/>
      <c r="G6" s="267">
        <v>0</v>
      </c>
      <c r="H6" s="267">
        <f>SUM(H7:H68)</f>
        <v>24999.999999999989</v>
      </c>
      <c r="I6" s="267">
        <f>SUM(I7:I68)</f>
        <v>231934.5</v>
      </c>
      <c r="J6" s="267">
        <f>SUM(G6:I6)</f>
        <v>256934.5</v>
      </c>
    </row>
    <row r="7" spans="1:10" ht="14.5" x14ac:dyDescent="0.35">
      <c r="A7" s="33" t="s">
        <v>18</v>
      </c>
      <c r="B7" s="33">
        <v>2348</v>
      </c>
      <c r="C7" s="273">
        <v>8262348</v>
      </c>
      <c r="D7" s="274" t="s">
        <v>18</v>
      </c>
      <c r="E7" s="33" t="s">
        <v>416</v>
      </c>
      <c r="F7" s="33" t="s">
        <v>417</v>
      </c>
      <c r="G7" s="267">
        <v>0</v>
      </c>
      <c r="H7" s="267">
        <v>434.26099592774705</v>
      </c>
      <c r="I7" s="267">
        <v>4626</v>
      </c>
      <c r="J7" s="267">
        <f t="shared" ref="J7:J67" si="0">SUM(G7:I7)</f>
        <v>5060.260995927747</v>
      </c>
    </row>
    <row r="8" spans="1:10" ht="14.5" x14ac:dyDescent="0.35">
      <c r="A8" s="33" t="s">
        <v>418</v>
      </c>
      <c r="B8" s="33">
        <v>2238</v>
      </c>
      <c r="C8" s="273">
        <v>8262238</v>
      </c>
      <c r="D8" s="274" t="s">
        <v>418</v>
      </c>
      <c r="E8" s="33" t="s">
        <v>416</v>
      </c>
      <c r="F8" s="33" t="s">
        <v>417</v>
      </c>
      <c r="G8" s="267">
        <v>0</v>
      </c>
      <c r="H8" s="267">
        <v>344.70522633953465</v>
      </c>
      <c r="I8" s="267">
        <v>3672</v>
      </c>
      <c r="J8" s="267">
        <f t="shared" si="0"/>
        <v>4016.7052263395344</v>
      </c>
    </row>
    <row r="9" spans="1:10" ht="14.5" x14ac:dyDescent="0.35">
      <c r="A9" s="33" t="s">
        <v>220</v>
      </c>
      <c r="B9" s="33">
        <v>3377</v>
      </c>
      <c r="C9" s="273">
        <v>8263377</v>
      </c>
      <c r="D9" s="274" t="s">
        <v>220</v>
      </c>
      <c r="E9" s="33" t="s">
        <v>416</v>
      </c>
      <c r="F9" s="33" t="s">
        <v>417</v>
      </c>
      <c r="G9" s="267">
        <v>0</v>
      </c>
      <c r="H9" s="267">
        <v>292.3235497879387</v>
      </c>
      <c r="I9" s="267">
        <v>0</v>
      </c>
      <c r="J9" s="267">
        <f t="shared" si="0"/>
        <v>292.3235497879387</v>
      </c>
    </row>
    <row r="10" spans="1:10" ht="14.5" x14ac:dyDescent="0.35">
      <c r="A10" s="33" t="s">
        <v>419</v>
      </c>
      <c r="B10" s="33">
        <v>3384</v>
      </c>
      <c r="C10" s="273">
        <v>8263384</v>
      </c>
      <c r="D10" s="274" t="s">
        <v>419</v>
      </c>
      <c r="E10" s="33" t="s">
        <v>416</v>
      </c>
      <c r="F10" s="33" t="s">
        <v>417</v>
      </c>
      <c r="G10" s="267">
        <v>0</v>
      </c>
      <c r="H10" s="267">
        <v>130.10932562815768</v>
      </c>
      <c r="I10" s="267">
        <v>0</v>
      </c>
      <c r="J10" s="267">
        <f t="shared" si="0"/>
        <v>130.10932562815768</v>
      </c>
    </row>
    <row r="11" spans="1:10" ht="14.5" x14ac:dyDescent="0.35">
      <c r="A11" s="33" t="s">
        <v>132</v>
      </c>
      <c r="B11" s="33">
        <v>2309</v>
      </c>
      <c r="C11" s="273">
        <v>8262309</v>
      </c>
      <c r="D11" s="274" t="s">
        <v>132</v>
      </c>
      <c r="E11" s="33" t="s">
        <v>420</v>
      </c>
      <c r="F11" s="33" t="s">
        <v>417</v>
      </c>
      <c r="G11" s="267">
        <v>0</v>
      </c>
      <c r="H11" s="267">
        <v>410.60475490444566</v>
      </c>
      <c r="I11" s="267">
        <v>4374</v>
      </c>
      <c r="J11" s="267">
        <f t="shared" si="0"/>
        <v>4784.6047549044461</v>
      </c>
    </row>
    <row r="12" spans="1:10" ht="14.5" x14ac:dyDescent="0.35">
      <c r="A12" s="33" t="s">
        <v>135</v>
      </c>
      <c r="B12" s="33">
        <v>3391</v>
      </c>
      <c r="C12" s="273">
        <v>8263391</v>
      </c>
      <c r="D12" s="274" t="s">
        <v>135</v>
      </c>
      <c r="E12" s="33" t="s">
        <v>416</v>
      </c>
      <c r="F12" s="33" t="s">
        <v>417</v>
      </c>
      <c r="G12" s="267">
        <v>0</v>
      </c>
      <c r="H12" s="267">
        <v>2029.3675334989268</v>
      </c>
      <c r="I12" s="267">
        <v>21618</v>
      </c>
      <c r="J12" s="267">
        <f t="shared" si="0"/>
        <v>23647.367533498928</v>
      </c>
    </row>
    <row r="13" spans="1:10" ht="14.5" x14ac:dyDescent="0.35">
      <c r="A13" s="269" t="s">
        <v>136</v>
      </c>
      <c r="B13" s="33">
        <v>2005</v>
      </c>
      <c r="C13" s="273">
        <v>8262005</v>
      </c>
      <c r="D13" s="274" t="s">
        <v>136</v>
      </c>
      <c r="E13" s="33" t="s">
        <v>416</v>
      </c>
      <c r="F13" s="33" t="s">
        <v>417</v>
      </c>
      <c r="G13" s="267">
        <v>0</v>
      </c>
      <c r="H13" s="267">
        <v>528.88596002095267</v>
      </c>
      <c r="I13" s="267">
        <v>5634</v>
      </c>
      <c r="J13" s="267">
        <f t="shared" si="0"/>
        <v>6162.8859600209526</v>
      </c>
    </row>
    <row r="14" spans="1:10" ht="14.5" x14ac:dyDescent="0.35">
      <c r="A14" s="269" t="s">
        <v>421</v>
      </c>
      <c r="B14" s="33">
        <v>2017</v>
      </c>
      <c r="C14" s="273">
        <v>8262017</v>
      </c>
      <c r="D14" s="274" t="s">
        <v>421</v>
      </c>
      <c r="E14" s="33" t="s">
        <v>416</v>
      </c>
      <c r="F14" s="33" t="s">
        <v>417</v>
      </c>
      <c r="G14" s="267">
        <v>0</v>
      </c>
      <c r="H14" s="267">
        <v>701.23857319071999</v>
      </c>
      <c r="I14" s="267">
        <v>7470</v>
      </c>
      <c r="J14" s="267">
        <f t="shared" si="0"/>
        <v>8171.2385731907198</v>
      </c>
    </row>
    <row r="15" spans="1:10" ht="14.5" x14ac:dyDescent="0.35">
      <c r="A15" s="33" t="s">
        <v>138</v>
      </c>
      <c r="B15" s="33">
        <v>2121</v>
      </c>
      <c r="C15" s="273">
        <v>8262121</v>
      </c>
      <c r="D15" s="274" t="s">
        <v>138</v>
      </c>
      <c r="E15" s="33" t="s">
        <v>420</v>
      </c>
      <c r="F15" s="33" t="s">
        <v>417</v>
      </c>
      <c r="G15" s="267">
        <v>0</v>
      </c>
      <c r="H15" s="267">
        <v>699.54884168905562</v>
      </c>
      <c r="I15" s="267">
        <v>7452</v>
      </c>
      <c r="J15" s="267">
        <f t="shared" si="0"/>
        <v>8151.5488416890557</v>
      </c>
    </row>
    <row r="16" spans="1:10" ht="14.5" x14ac:dyDescent="0.35">
      <c r="A16" s="33" t="s">
        <v>139</v>
      </c>
      <c r="B16" s="33">
        <v>2336</v>
      </c>
      <c r="C16" s="273">
        <v>8262336</v>
      </c>
      <c r="D16" s="274" t="s">
        <v>139</v>
      </c>
      <c r="E16" s="33" t="s">
        <v>416</v>
      </c>
      <c r="F16" s="33" t="s">
        <v>417</v>
      </c>
      <c r="G16" s="267">
        <v>0</v>
      </c>
      <c r="H16" s="267">
        <v>706.3077676957131</v>
      </c>
      <c r="I16" s="267">
        <v>7524</v>
      </c>
      <c r="J16" s="267">
        <f t="shared" si="0"/>
        <v>8230.3077676957128</v>
      </c>
    </row>
    <row r="17" spans="1:10" ht="14.5" x14ac:dyDescent="0.35">
      <c r="A17" s="33" t="s">
        <v>140</v>
      </c>
      <c r="B17" s="33">
        <v>2015</v>
      </c>
      <c r="C17" s="273">
        <v>8262015</v>
      </c>
      <c r="D17" s="274" t="s">
        <v>140</v>
      </c>
      <c r="E17" s="33" t="s">
        <v>422</v>
      </c>
      <c r="F17" s="33" t="s">
        <v>417</v>
      </c>
      <c r="G17" s="267">
        <v>0</v>
      </c>
      <c r="H17" s="267">
        <v>60.830334059917874</v>
      </c>
      <c r="I17" s="267">
        <v>648</v>
      </c>
      <c r="J17" s="267">
        <f t="shared" si="0"/>
        <v>708.83033405991785</v>
      </c>
    </row>
    <row r="18" spans="1:10" ht="14.5" x14ac:dyDescent="0.35">
      <c r="A18" s="33" t="s">
        <v>194</v>
      </c>
      <c r="B18" s="33">
        <v>2346</v>
      </c>
      <c r="C18" s="273">
        <v>8262346</v>
      </c>
      <c r="D18" s="274" t="s">
        <v>194</v>
      </c>
      <c r="E18" s="33" t="s">
        <v>416</v>
      </c>
      <c r="F18" s="33" t="s">
        <v>417</v>
      </c>
      <c r="G18" s="267">
        <v>0</v>
      </c>
      <c r="H18" s="267">
        <v>434.26099592774705</v>
      </c>
      <c r="I18" s="267">
        <v>4626</v>
      </c>
      <c r="J18" s="267">
        <f t="shared" si="0"/>
        <v>5060.260995927747</v>
      </c>
    </row>
    <row r="19" spans="1:10" ht="14.5" x14ac:dyDescent="0.35">
      <c r="A19" s="33" t="s">
        <v>141</v>
      </c>
      <c r="B19" s="33">
        <v>3000</v>
      </c>
      <c r="C19" s="273">
        <v>8263000</v>
      </c>
      <c r="D19" s="274" t="s">
        <v>141</v>
      </c>
      <c r="E19" s="33" t="s">
        <v>416</v>
      </c>
      <c r="F19" s="33" t="s">
        <v>417</v>
      </c>
      <c r="G19" s="267">
        <v>0</v>
      </c>
      <c r="H19" s="267">
        <v>339.63603183454148</v>
      </c>
      <c r="I19" s="267">
        <v>3618</v>
      </c>
      <c r="J19" s="267">
        <f t="shared" si="0"/>
        <v>3957.6360318345414</v>
      </c>
    </row>
    <row r="20" spans="1:10" ht="14.5" x14ac:dyDescent="0.35">
      <c r="A20" s="33" t="s">
        <v>185</v>
      </c>
      <c r="B20" s="33">
        <v>2313</v>
      </c>
      <c r="C20" s="273">
        <v>8262313</v>
      </c>
      <c r="D20" s="274" t="s">
        <v>185</v>
      </c>
      <c r="E20" s="33" t="s">
        <v>422</v>
      </c>
      <c r="F20" s="33" t="s">
        <v>417</v>
      </c>
      <c r="G20" s="267">
        <v>0</v>
      </c>
      <c r="H20" s="267">
        <v>101.38389009986312</v>
      </c>
      <c r="I20" s="267">
        <v>1080</v>
      </c>
      <c r="J20" s="267">
        <f t="shared" si="0"/>
        <v>1181.383890099863</v>
      </c>
    </row>
    <row r="21" spans="1:10" ht="14.5" x14ac:dyDescent="0.35">
      <c r="A21" s="33" t="s">
        <v>142</v>
      </c>
      <c r="B21" s="33">
        <v>2351</v>
      </c>
      <c r="C21" s="273">
        <v>8262351</v>
      </c>
      <c r="D21" s="274" t="s">
        <v>142</v>
      </c>
      <c r="E21" s="33" t="s">
        <v>416</v>
      </c>
      <c r="F21" s="33" t="s">
        <v>417</v>
      </c>
      <c r="G21" s="267">
        <v>0</v>
      </c>
      <c r="H21" s="267">
        <v>511.98864500430881</v>
      </c>
      <c r="I21" s="267">
        <v>5454</v>
      </c>
      <c r="J21" s="267">
        <f t="shared" si="0"/>
        <v>5965.9886450043086</v>
      </c>
    </row>
    <row r="22" spans="1:10" ht="14.5" x14ac:dyDescent="0.35">
      <c r="A22" s="33" t="s">
        <v>143</v>
      </c>
      <c r="B22" s="33">
        <v>2353</v>
      </c>
      <c r="C22" s="273">
        <v>8262353</v>
      </c>
      <c r="D22" s="274" t="s">
        <v>143</v>
      </c>
      <c r="E22" s="33" t="s">
        <v>420</v>
      </c>
      <c r="F22" s="33" t="s">
        <v>417</v>
      </c>
      <c r="G22" s="267">
        <v>0</v>
      </c>
      <c r="H22" s="267">
        <v>763.7586387523022</v>
      </c>
      <c r="I22" s="267">
        <v>8136</v>
      </c>
      <c r="J22" s="267">
        <f t="shared" si="0"/>
        <v>8899.7586387523024</v>
      </c>
    </row>
    <row r="23" spans="1:10" ht="14.5" x14ac:dyDescent="0.35">
      <c r="A23" s="33" t="s">
        <v>186</v>
      </c>
      <c r="B23" s="33">
        <v>2285</v>
      </c>
      <c r="C23" s="273">
        <v>8262285</v>
      </c>
      <c r="D23" s="274" t="s">
        <v>186</v>
      </c>
      <c r="E23" s="33" t="s">
        <v>416</v>
      </c>
      <c r="F23" s="33" t="s">
        <v>417</v>
      </c>
      <c r="G23" s="267">
        <v>0</v>
      </c>
      <c r="H23" s="267">
        <v>503.53998749598685</v>
      </c>
      <c r="I23" s="267">
        <v>5364</v>
      </c>
      <c r="J23" s="267">
        <f t="shared" si="0"/>
        <v>5867.5399874959867</v>
      </c>
    </row>
    <row r="24" spans="1:10" ht="14.5" x14ac:dyDescent="0.35">
      <c r="A24" s="33" t="s">
        <v>191</v>
      </c>
      <c r="B24" s="33">
        <v>2316</v>
      </c>
      <c r="C24" s="273">
        <v>8262316</v>
      </c>
      <c r="D24" s="274" t="s">
        <v>191</v>
      </c>
      <c r="E24" s="33" t="s">
        <v>422</v>
      </c>
      <c r="F24" s="33" t="s">
        <v>417</v>
      </c>
      <c r="G24" s="267">
        <v>0</v>
      </c>
      <c r="H24" s="267">
        <v>131.79905712982207</v>
      </c>
      <c r="I24" s="267">
        <v>1404</v>
      </c>
      <c r="J24" s="267">
        <f t="shared" si="0"/>
        <v>1535.7990571298221</v>
      </c>
    </row>
    <row r="25" spans="1:10" ht="14.5" x14ac:dyDescent="0.35">
      <c r="A25" s="33" t="s">
        <v>199</v>
      </c>
      <c r="B25" s="33">
        <v>2323</v>
      </c>
      <c r="C25" s="273">
        <v>8262323</v>
      </c>
      <c r="D25" s="274" t="s">
        <v>199</v>
      </c>
      <c r="E25" s="33" t="s">
        <v>416</v>
      </c>
      <c r="F25" s="33" t="s">
        <v>417</v>
      </c>
      <c r="G25" s="267">
        <v>0</v>
      </c>
      <c r="H25" s="267">
        <v>503.53998749598685</v>
      </c>
      <c r="I25" s="267">
        <v>5364</v>
      </c>
      <c r="J25" s="267">
        <f t="shared" si="0"/>
        <v>5867.5399874959867</v>
      </c>
    </row>
    <row r="26" spans="1:10" ht="14.5" x14ac:dyDescent="0.35">
      <c r="A26" s="33" t="s">
        <v>146</v>
      </c>
      <c r="B26" s="33">
        <v>3376</v>
      </c>
      <c r="C26" s="273">
        <v>8263376</v>
      </c>
      <c r="D26" s="274" t="s">
        <v>146</v>
      </c>
      <c r="E26" s="33" t="s">
        <v>416</v>
      </c>
      <c r="F26" s="33" t="s">
        <v>417</v>
      </c>
      <c r="G26" s="267">
        <v>0</v>
      </c>
      <c r="H26" s="267">
        <v>689.41045267906929</v>
      </c>
      <c r="I26" s="267">
        <v>7344</v>
      </c>
      <c r="J26" s="267">
        <f t="shared" si="0"/>
        <v>8033.4104526790688</v>
      </c>
    </row>
    <row r="27" spans="1:10" ht="14.5" x14ac:dyDescent="0.35">
      <c r="A27" s="33" t="s">
        <v>147</v>
      </c>
      <c r="B27" s="33">
        <v>2347</v>
      </c>
      <c r="C27" s="273">
        <v>8262347</v>
      </c>
      <c r="D27" s="274" t="s">
        <v>147</v>
      </c>
      <c r="E27" s="33" t="s">
        <v>422</v>
      </c>
      <c r="F27" s="33" t="s">
        <v>417</v>
      </c>
      <c r="G27" s="267">
        <v>0</v>
      </c>
      <c r="H27" s="267">
        <v>299.08247579459623</v>
      </c>
      <c r="I27" s="267">
        <v>3186</v>
      </c>
      <c r="J27" s="267">
        <f t="shared" si="0"/>
        <v>3485.0824757945961</v>
      </c>
    </row>
    <row r="28" spans="1:10" ht="14.5" x14ac:dyDescent="0.35">
      <c r="A28" s="33" t="s">
        <v>148</v>
      </c>
      <c r="B28" s="33">
        <v>2303</v>
      </c>
      <c r="C28" s="273">
        <v>8262303</v>
      </c>
      <c r="D28" s="274" t="s">
        <v>148</v>
      </c>
      <c r="E28" s="33" t="s">
        <v>416</v>
      </c>
      <c r="F28" s="33" t="s">
        <v>417</v>
      </c>
      <c r="G28" s="267">
        <v>0</v>
      </c>
      <c r="H28" s="267">
        <v>574.50871056589108</v>
      </c>
      <c r="I28" s="267">
        <v>6120</v>
      </c>
      <c r="J28" s="267">
        <f t="shared" si="0"/>
        <v>6694.5087105658913</v>
      </c>
    </row>
    <row r="29" spans="1:10" ht="14.5" x14ac:dyDescent="0.35">
      <c r="A29" s="33" t="s">
        <v>277</v>
      </c>
      <c r="B29" s="33">
        <v>2337</v>
      </c>
      <c r="C29" s="273">
        <v>8262337</v>
      </c>
      <c r="D29" s="274" t="s">
        <v>277</v>
      </c>
      <c r="E29" s="33" t="s">
        <v>416</v>
      </c>
      <c r="F29" s="33" t="s">
        <v>417</v>
      </c>
      <c r="G29" s="267">
        <v>0</v>
      </c>
      <c r="H29" s="267">
        <v>506.91945049931564</v>
      </c>
      <c r="I29" s="267">
        <v>5400</v>
      </c>
      <c r="J29" s="267">
        <f t="shared" si="0"/>
        <v>5906.9194504993156</v>
      </c>
    </row>
    <row r="30" spans="1:10" ht="14.5" x14ac:dyDescent="0.35">
      <c r="A30" s="33" t="s">
        <v>150</v>
      </c>
      <c r="B30" s="33">
        <v>2272</v>
      </c>
      <c r="C30" s="273">
        <v>8262272</v>
      </c>
      <c r="D30" s="274" t="s">
        <v>150</v>
      </c>
      <c r="E30" s="33" t="s">
        <v>422</v>
      </c>
      <c r="F30" s="33" t="s">
        <v>417</v>
      </c>
      <c r="G30" s="267">
        <v>0</v>
      </c>
      <c r="H30" s="267">
        <v>214.59590071137694</v>
      </c>
      <c r="I30" s="267">
        <v>2286</v>
      </c>
      <c r="J30" s="267">
        <f t="shared" si="0"/>
        <v>2500.595900711377</v>
      </c>
    </row>
    <row r="31" spans="1:10" ht="14.5" x14ac:dyDescent="0.35">
      <c r="A31" s="33" t="s">
        <v>151</v>
      </c>
      <c r="B31" s="33">
        <v>2305</v>
      </c>
      <c r="C31" s="273">
        <v>8262305</v>
      </c>
      <c r="D31" s="274" t="s">
        <v>151</v>
      </c>
      <c r="E31" s="33" t="s">
        <v>420</v>
      </c>
      <c r="F31" s="33" t="s">
        <v>417</v>
      </c>
      <c r="G31" s="267">
        <v>0</v>
      </c>
      <c r="H31" s="267">
        <v>371.74093036616478</v>
      </c>
      <c r="I31" s="267">
        <v>3960</v>
      </c>
      <c r="J31" s="267">
        <f t="shared" si="0"/>
        <v>4331.7409303661643</v>
      </c>
    </row>
    <row r="32" spans="1:10" ht="14.5" x14ac:dyDescent="0.35">
      <c r="A32" s="33" t="s">
        <v>202</v>
      </c>
      <c r="B32" s="33">
        <v>2042</v>
      </c>
      <c r="C32" s="273">
        <v>8262042</v>
      </c>
      <c r="D32" s="274" t="s">
        <v>202</v>
      </c>
      <c r="E32" s="33" t="s">
        <v>416</v>
      </c>
      <c r="F32" s="33" t="s">
        <v>417</v>
      </c>
      <c r="G32" s="267">
        <v>0</v>
      </c>
      <c r="H32" s="267">
        <v>527.1962285192883</v>
      </c>
      <c r="I32" s="267">
        <v>5616</v>
      </c>
      <c r="J32" s="267">
        <f t="shared" si="0"/>
        <v>6143.1962285192885</v>
      </c>
    </row>
    <row r="33" spans="1:10" ht="14.5" x14ac:dyDescent="0.35">
      <c r="A33" s="33" t="s">
        <v>152</v>
      </c>
      <c r="B33" s="33">
        <v>2043</v>
      </c>
      <c r="C33" s="273">
        <v>8262043</v>
      </c>
      <c r="D33" s="274" t="s">
        <v>152</v>
      </c>
      <c r="E33" s="33" t="s">
        <v>422</v>
      </c>
      <c r="F33" s="33" t="s">
        <v>417</v>
      </c>
      <c r="G33" s="267">
        <v>0</v>
      </c>
      <c r="H33" s="267">
        <v>278.80569777462358</v>
      </c>
      <c r="I33" s="267">
        <v>2970</v>
      </c>
      <c r="J33" s="267">
        <f t="shared" si="0"/>
        <v>3248.8056977746237</v>
      </c>
    </row>
    <row r="34" spans="1:10" ht="14.5" x14ac:dyDescent="0.35">
      <c r="A34" s="33" t="s">
        <v>156</v>
      </c>
      <c r="B34" s="33">
        <v>2324</v>
      </c>
      <c r="C34" s="273">
        <v>8262324</v>
      </c>
      <c r="D34" s="274" t="s">
        <v>156</v>
      </c>
      <c r="E34" s="33" t="s">
        <v>422</v>
      </c>
      <c r="F34" s="33" t="s">
        <v>417</v>
      </c>
      <c r="G34" s="267">
        <v>0</v>
      </c>
      <c r="H34" s="267">
        <v>136.86825163481521</v>
      </c>
      <c r="I34" s="267">
        <v>1458</v>
      </c>
      <c r="J34" s="267">
        <f t="shared" si="0"/>
        <v>1594.8682516348151</v>
      </c>
    </row>
    <row r="35" spans="1:10" ht="14.5" x14ac:dyDescent="0.35">
      <c r="A35" s="33" t="s">
        <v>423</v>
      </c>
      <c r="B35" s="33">
        <v>2185</v>
      </c>
      <c r="C35" s="273">
        <v>8262031</v>
      </c>
      <c r="D35" s="274" t="s">
        <v>423</v>
      </c>
      <c r="E35" s="33" t="s">
        <v>416</v>
      </c>
      <c r="F35" s="33" t="s">
        <v>417</v>
      </c>
      <c r="G35" s="267">
        <v>0</v>
      </c>
      <c r="H35" s="267">
        <v>0</v>
      </c>
      <c r="I35" s="267">
        <v>0</v>
      </c>
      <c r="J35" s="267">
        <f t="shared" si="0"/>
        <v>0</v>
      </c>
    </row>
    <row r="36" spans="1:10" ht="14.5" x14ac:dyDescent="0.35">
      <c r="A36" s="33" t="s">
        <v>157</v>
      </c>
      <c r="B36" s="33">
        <v>2006</v>
      </c>
      <c r="C36" s="273">
        <v>8262006</v>
      </c>
      <c r="D36" s="274" t="s">
        <v>157</v>
      </c>
      <c r="E36" s="33" t="s">
        <v>422</v>
      </c>
      <c r="F36" s="33" t="s">
        <v>417</v>
      </c>
      <c r="G36" s="267">
        <v>0</v>
      </c>
      <c r="H36" s="267">
        <v>297.39274429293187</v>
      </c>
      <c r="I36" s="267">
        <v>3168</v>
      </c>
      <c r="J36" s="267">
        <f t="shared" si="0"/>
        <v>3465.3927442929316</v>
      </c>
    </row>
    <row r="37" spans="1:10" ht="14.5" x14ac:dyDescent="0.35">
      <c r="A37" s="33" t="s">
        <v>158</v>
      </c>
      <c r="B37" s="33">
        <v>2067</v>
      </c>
      <c r="C37" s="273">
        <v>8262067</v>
      </c>
      <c r="D37" s="274" t="s">
        <v>158</v>
      </c>
      <c r="E37" s="33" t="s">
        <v>416</v>
      </c>
      <c r="F37" s="33" t="s">
        <v>417</v>
      </c>
      <c r="G37" s="267">
        <v>0</v>
      </c>
      <c r="H37" s="267">
        <v>268.66730876463731</v>
      </c>
      <c r="I37" s="267">
        <v>2862</v>
      </c>
      <c r="J37" s="267">
        <f t="shared" si="0"/>
        <v>3130.6673087646373</v>
      </c>
    </row>
    <row r="38" spans="1:10" ht="14.5" x14ac:dyDescent="0.35">
      <c r="A38" s="33" t="s">
        <v>187</v>
      </c>
      <c r="B38" s="33">
        <v>2007</v>
      </c>
      <c r="C38" s="273">
        <v>8262007</v>
      </c>
      <c r="D38" s="274" t="s">
        <v>187</v>
      </c>
      <c r="E38" s="33" t="s">
        <v>416</v>
      </c>
      <c r="F38" s="33" t="s">
        <v>417</v>
      </c>
      <c r="G38" s="267">
        <v>0</v>
      </c>
      <c r="H38" s="267">
        <v>687.72072117740493</v>
      </c>
      <c r="I38" s="267">
        <v>7326</v>
      </c>
      <c r="J38" s="267">
        <f t="shared" si="0"/>
        <v>8013.7207211774048</v>
      </c>
    </row>
    <row r="39" spans="1:10" ht="14.5" x14ac:dyDescent="0.35">
      <c r="A39" s="33" t="s">
        <v>159</v>
      </c>
      <c r="B39" s="33">
        <v>2506</v>
      </c>
      <c r="C39" s="273">
        <v>8262506</v>
      </c>
      <c r="D39" s="274" t="s">
        <v>159</v>
      </c>
      <c r="E39" s="33" t="s">
        <v>422</v>
      </c>
      <c r="F39" s="33" t="s">
        <v>417</v>
      </c>
      <c r="G39" s="267">
        <v>0</v>
      </c>
      <c r="H39" s="267">
        <v>302.46193879792497</v>
      </c>
      <c r="I39" s="267">
        <v>3222</v>
      </c>
      <c r="J39" s="267">
        <f t="shared" si="0"/>
        <v>3524.4619387979251</v>
      </c>
    </row>
    <row r="40" spans="1:10" ht="14.5" x14ac:dyDescent="0.35">
      <c r="A40" s="33" t="s">
        <v>424</v>
      </c>
      <c r="B40" s="33">
        <v>2001</v>
      </c>
      <c r="C40" s="273">
        <v>8262001</v>
      </c>
      <c r="D40" s="274" t="s">
        <v>424</v>
      </c>
      <c r="E40" s="33" t="s">
        <v>422</v>
      </c>
      <c r="F40" s="33" t="s">
        <v>417</v>
      </c>
      <c r="G40" s="267">
        <v>0</v>
      </c>
      <c r="H40" s="267">
        <v>221.3548267180345</v>
      </c>
      <c r="I40" s="267">
        <v>2358</v>
      </c>
      <c r="J40" s="267">
        <f t="shared" si="0"/>
        <v>2579.3548267180345</v>
      </c>
    </row>
    <row r="41" spans="1:10" ht="14.5" x14ac:dyDescent="0.35">
      <c r="A41" s="33" t="s">
        <v>425</v>
      </c>
      <c r="B41" s="33">
        <v>3003</v>
      </c>
      <c r="C41" s="273">
        <v>8263003</v>
      </c>
      <c r="D41" s="274" t="s">
        <v>425</v>
      </c>
      <c r="E41" s="33" t="s">
        <v>422</v>
      </c>
      <c r="F41" s="33" t="s">
        <v>417</v>
      </c>
      <c r="G41" s="267">
        <v>0</v>
      </c>
      <c r="H41" s="267">
        <v>32.104898531623327</v>
      </c>
      <c r="I41" s="267">
        <v>342</v>
      </c>
      <c r="J41" s="267">
        <f t="shared" si="0"/>
        <v>374.10489853162335</v>
      </c>
    </row>
    <row r="42" spans="1:10" ht="14.5" x14ac:dyDescent="0.35">
      <c r="A42" s="33" t="s">
        <v>317</v>
      </c>
      <c r="B42" s="33">
        <v>3390</v>
      </c>
      <c r="C42" s="273">
        <v>8263390</v>
      </c>
      <c r="D42" s="274" t="s">
        <v>317</v>
      </c>
      <c r="E42" s="33" t="s">
        <v>416</v>
      </c>
      <c r="F42" s="33" t="s">
        <v>417</v>
      </c>
      <c r="G42" s="267">
        <v>0</v>
      </c>
      <c r="H42" s="267">
        <v>952.1637011878812</v>
      </c>
      <c r="I42" s="267">
        <v>10143</v>
      </c>
      <c r="J42" s="267">
        <f t="shared" si="0"/>
        <v>11095.163701187881</v>
      </c>
    </row>
    <row r="43" spans="1:10" ht="14.5" x14ac:dyDescent="0.35">
      <c r="A43" s="33" t="s">
        <v>426</v>
      </c>
      <c r="B43" s="33">
        <v>3004</v>
      </c>
      <c r="C43" s="273">
        <v>8263004</v>
      </c>
      <c r="D43" s="274" t="s">
        <v>426</v>
      </c>
      <c r="E43" s="33" t="s">
        <v>422</v>
      </c>
      <c r="F43" s="33" t="s">
        <v>417</v>
      </c>
      <c r="G43" s="267">
        <v>0</v>
      </c>
      <c r="H43" s="267">
        <v>55.761139554924718</v>
      </c>
      <c r="I43" s="267">
        <v>594</v>
      </c>
      <c r="J43" s="267">
        <f t="shared" si="0"/>
        <v>649.76113955492474</v>
      </c>
    </row>
    <row r="44" spans="1:10" ht="14.5" x14ac:dyDescent="0.35">
      <c r="A44" s="33" t="s">
        <v>162</v>
      </c>
      <c r="B44" s="33">
        <v>2062</v>
      </c>
      <c r="C44" s="273">
        <v>8262062</v>
      </c>
      <c r="D44" s="274" t="s">
        <v>162</v>
      </c>
      <c r="E44" s="33" t="s">
        <v>422</v>
      </c>
      <c r="F44" s="33" t="s">
        <v>417</v>
      </c>
      <c r="G44" s="267">
        <v>0</v>
      </c>
      <c r="H44" s="267">
        <v>226.42402122302767</v>
      </c>
      <c r="I44" s="267">
        <v>2412</v>
      </c>
      <c r="J44" s="267">
        <f t="shared" si="0"/>
        <v>2638.4240212230275</v>
      </c>
    </row>
    <row r="45" spans="1:10" ht="14.5" x14ac:dyDescent="0.35">
      <c r="A45" s="33" t="s">
        <v>163</v>
      </c>
      <c r="B45" s="33">
        <v>2247</v>
      </c>
      <c r="C45" s="273">
        <v>8262247</v>
      </c>
      <c r="D45" s="274" t="s">
        <v>163</v>
      </c>
      <c r="E45" s="33" t="s">
        <v>422</v>
      </c>
      <c r="F45" s="33" t="s">
        <v>417</v>
      </c>
      <c r="G45" s="267">
        <v>0</v>
      </c>
      <c r="H45" s="267">
        <v>201.07804869806188</v>
      </c>
      <c r="I45" s="267">
        <v>2142</v>
      </c>
      <c r="J45" s="267">
        <f t="shared" si="0"/>
        <v>2343.078048698062</v>
      </c>
    </row>
    <row r="46" spans="1:10" ht="14.5" x14ac:dyDescent="0.35">
      <c r="A46" s="33" t="s">
        <v>193</v>
      </c>
      <c r="B46" s="33">
        <v>2002</v>
      </c>
      <c r="C46" s="273">
        <v>8262002</v>
      </c>
      <c r="D46" s="274" t="s">
        <v>193</v>
      </c>
      <c r="E46" s="33" t="s">
        <v>416</v>
      </c>
      <c r="F46" s="33" t="s">
        <v>417</v>
      </c>
      <c r="G46" s="267">
        <v>0</v>
      </c>
      <c r="H46" s="267">
        <v>1064.5308460485628</v>
      </c>
      <c r="I46" s="267">
        <v>11340</v>
      </c>
      <c r="J46" s="267">
        <f t="shared" si="0"/>
        <v>12404.530846048563</v>
      </c>
    </row>
    <row r="47" spans="1:10" ht="14.5" x14ac:dyDescent="0.35">
      <c r="A47" s="33" t="s">
        <v>164</v>
      </c>
      <c r="B47" s="33">
        <v>2322</v>
      </c>
      <c r="C47" s="273">
        <v>8262322</v>
      </c>
      <c r="D47" s="274" t="s">
        <v>164</v>
      </c>
      <c r="E47" s="33" t="s">
        <v>422</v>
      </c>
      <c r="F47" s="33" t="s">
        <v>417</v>
      </c>
      <c r="G47" s="267">
        <v>0</v>
      </c>
      <c r="H47" s="267">
        <v>131.79905712982207</v>
      </c>
      <c r="I47" s="267">
        <v>1404</v>
      </c>
      <c r="J47" s="267">
        <f t="shared" si="0"/>
        <v>1535.7990571298221</v>
      </c>
    </row>
    <row r="48" spans="1:10" ht="14.5" x14ac:dyDescent="0.35">
      <c r="A48" s="33" t="s">
        <v>427</v>
      </c>
      <c r="B48" s="33">
        <v>3392</v>
      </c>
      <c r="C48" s="273">
        <v>8263392</v>
      </c>
      <c r="D48" s="274" t="s">
        <v>427</v>
      </c>
      <c r="E48" s="33" t="s">
        <v>416</v>
      </c>
      <c r="F48" s="33" t="s">
        <v>417</v>
      </c>
      <c r="G48" s="267">
        <v>0</v>
      </c>
      <c r="H48" s="267">
        <v>0</v>
      </c>
      <c r="I48" s="267">
        <v>0</v>
      </c>
      <c r="J48" s="267">
        <f t="shared" si="0"/>
        <v>0</v>
      </c>
    </row>
    <row r="49" spans="1:10" ht="14.5" x14ac:dyDescent="0.35">
      <c r="A49" s="33" t="s">
        <v>165</v>
      </c>
      <c r="B49" s="33">
        <v>2112</v>
      </c>
      <c r="C49" s="273">
        <v>8262112</v>
      </c>
      <c r="D49" s="274" t="s">
        <v>165</v>
      </c>
      <c r="E49" s="33" t="s">
        <v>422</v>
      </c>
      <c r="F49" s="33" t="s">
        <v>417</v>
      </c>
      <c r="G49" s="267">
        <v>0</v>
      </c>
      <c r="H49" s="267">
        <v>295.70301279126744</v>
      </c>
      <c r="I49" s="267">
        <v>3150</v>
      </c>
      <c r="J49" s="267">
        <f t="shared" si="0"/>
        <v>3445.7030127912676</v>
      </c>
    </row>
    <row r="50" spans="1:10" ht="14.5" x14ac:dyDescent="0.35">
      <c r="A50" s="33" t="s">
        <v>428</v>
      </c>
      <c r="B50" s="33">
        <v>3005</v>
      </c>
      <c r="C50" s="273">
        <v>8263005</v>
      </c>
      <c r="D50" s="274" t="s">
        <v>428</v>
      </c>
      <c r="E50" s="33" t="s">
        <v>422</v>
      </c>
      <c r="F50" s="33" t="s">
        <v>417</v>
      </c>
      <c r="G50" s="267">
        <v>0</v>
      </c>
      <c r="H50" s="267">
        <v>28.725435528294554</v>
      </c>
      <c r="I50" s="267">
        <v>306</v>
      </c>
      <c r="J50" s="267">
        <f t="shared" si="0"/>
        <v>334.72543552829455</v>
      </c>
    </row>
    <row r="51" spans="1:10" ht="14.5" x14ac:dyDescent="0.35">
      <c r="A51" s="33" t="s">
        <v>429</v>
      </c>
      <c r="B51" s="33">
        <v>2299</v>
      </c>
      <c r="C51" s="273">
        <v>8262299</v>
      </c>
      <c r="D51" s="274" t="s">
        <v>429</v>
      </c>
      <c r="E51" s="33" t="s">
        <v>420</v>
      </c>
      <c r="F51" s="33" t="s">
        <v>417</v>
      </c>
      <c r="G51" s="267">
        <v>0</v>
      </c>
      <c r="H51" s="267">
        <v>305.84140180125377</v>
      </c>
      <c r="I51" s="267">
        <v>3258</v>
      </c>
      <c r="J51" s="267">
        <f t="shared" si="0"/>
        <v>3563.8414018012536</v>
      </c>
    </row>
    <row r="52" spans="1:10" ht="14.5" x14ac:dyDescent="0.35">
      <c r="A52" s="33" t="s">
        <v>430</v>
      </c>
      <c r="B52" s="33">
        <v>3066</v>
      </c>
      <c r="C52" s="273">
        <v>8263066</v>
      </c>
      <c r="D52" s="274" t="s">
        <v>430</v>
      </c>
      <c r="E52" s="33" t="s">
        <v>422</v>
      </c>
      <c r="F52" s="33" t="s">
        <v>417</v>
      </c>
      <c r="G52" s="267">
        <v>0</v>
      </c>
      <c r="H52" s="267">
        <v>21.966509521637011</v>
      </c>
      <c r="I52" s="267">
        <v>234</v>
      </c>
      <c r="J52" s="267">
        <f t="shared" si="0"/>
        <v>255.96650952163702</v>
      </c>
    </row>
    <row r="53" spans="1:10" ht="14.5" x14ac:dyDescent="0.35">
      <c r="A53" s="33" t="s">
        <v>168</v>
      </c>
      <c r="B53" s="33">
        <v>3383</v>
      </c>
      <c r="C53" s="273">
        <v>8263383</v>
      </c>
      <c r="D53" s="274" t="s">
        <v>168</v>
      </c>
      <c r="E53" s="33" t="s">
        <v>416</v>
      </c>
      <c r="F53" s="33" t="s">
        <v>417</v>
      </c>
      <c r="G53" s="267">
        <v>0</v>
      </c>
      <c r="H53" s="267">
        <v>674.20286916408975</v>
      </c>
      <c r="I53" s="267">
        <v>0</v>
      </c>
      <c r="J53" s="267">
        <f t="shared" si="0"/>
        <v>674.20286916408975</v>
      </c>
    </row>
    <row r="54" spans="1:10" ht="14.5" x14ac:dyDescent="0.35">
      <c r="A54" s="33" t="s">
        <v>590</v>
      </c>
      <c r="B54" s="33">
        <v>3348</v>
      </c>
      <c r="C54" s="273">
        <v>8262029</v>
      </c>
      <c r="D54" s="274" t="s">
        <v>590</v>
      </c>
      <c r="E54" s="33" t="s">
        <v>420</v>
      </c>
      <c r="F54" s="33" t="s">
        <v>417</v>
      </c>
      <c r="G54" s="267">
        <v>0</v>
      </c>
      <c r="H54" s="267">
        <v>0</v>
      </c>
      <c r="I54" s="267">
        <v>0</v>
      </c>
      <c r="J54" s="267">
        <f t="shared" si="0"/>
        <v>0</v>
      </c>
    </row>
    <row r="55" spans="1:10" ht="14.5" x14ac:dyDescent="0.35">
      <c r="A55" s="33" t="s">
        <v>359</v>
      </c>
      <c r="B55" s="33">
        <v>3379</v>
      </c>
      <c r="C55" s="273">
        <v>8263379</v>
      </c>
      <c r="D55" s="274" t="s">
        <v>359</v>
      </c>
      <c r="E55" s="33" t="s">
        <v>416</v>
      </c>
      <c r="F55" s="33" t="s">
        <v>417</v>
      </c>
      <c r="G55" s="267">
        <v>0</v>
      </c>
      <c r="H55" s="267">
        <v>586.33683107754177</v>
      </c>
      <c r="I55" s="267">
        <v>0</v>
      </c>
      <c r="J55" s="267">
        <f t="shared" si="0"/>
        <v>586.33683107754177</v>
      </c>
    </row>
    <row r="56" spans="1:10" ht="14.5" x14ac:dyDescent="0.35">
      <c r="A56" s="33" t="s">
        <v>431</v>
      </c>
      <c r="B56" s="33">
        <v>3058</v>
      </c>
      <c r="C56" s="273">
        <v>8263058</v>
      </c>
      <c r="D56" s="274" t="s">
        <v>431</v>
      </c>
      <c r="E56" s="33" t="s">
        <v>416</v>
      </c>
      <c r="F56" s="33" t="s">
        <v>417</v>
      </c>
      <c r="G56" s="267">
        <v>0</v>
      </c>
      <c r="H56" s="267">
        <v>520.01486963721459</v>
      </c>
      <c r="I56" s="267">
        <v>5539.5</v>
      </c>
      <c r="J56" s="267">
        <f t="shared" si="0"/>
        <v>6059.5148696372144</v>
      </c>
    </row>
    <row r="57" spans="1:10" ht="14.5" x14ac:dyDescent="0.35">
      <c r="A57" s="33" t="s">
        <v>171</v>
      </c>
      <c r="B57" s="33">
        <v>3378</v>
      </c>
      <c r="C57" s="273">
        <v>8263378</v>
      </c>
      <c r="D57" s="274" t="s">
        <v>171</v>
      </c>
      <c r="E57" s="33" t="s">
        <v>416</v>
      </c>
      <c r="F57" s="33" t="s">
        <v>417</v>
      </c>
      <c r="G57" s="267">
        <v>0</v>
      </c>
      <c r="H57" s="267">
        <v>598.16495158919247</v>
      </c>
      <c r="I57" s="267">
        <v>0</v>
      </c>
      <c r="J57" s="267">
        <f t="shared" si="0"/>
        <v>598.16495158919247</v>
      </c>
    </row>
    <row r="58" spans="1:10" ht="14.5" x14ac:dyDescent="0.35">
      <c r="A58" s="33" t="s">
        <v>172</v>
      </c>
      <c r="B58" s="33">
        <v>3369</v>
      </c>
      <c r="C58" s="273">
        <v>8263369</v>
      </c>
      <c r="D58" s="274" t="s">
        <v>172</v>
      </c>
      <c r="E58" s="33" t="s">
        <v>416</v>
      </c>
      <c r="F58" s="33" t="s">
        <v>417</v>
      </c>
      <c r="G58" s="267">
        <v>0</v>
      </c>
      <c r="H58" s="267">
        <v>446.08911643939774</v>
      </c>
      <c r="I58" s="267">
        <v>0</v>
      </c>
      <c r="J58" s="267">
        <f t="shared" si="0"/>
        <v>446.08911643939774</v>
      </c>
    </row>
    <row r="59" spans="1:10" ht="14.5" x14ac:dyDescent="0.35">
      <c r="A59" s="33" t="s">
        <v>432</v>
      </c>
      <c r="B59" s="33">
        <v>2301</v>
      </c>
      <c r="C59" s="273">
        <v>8262301</v>
      </c>
      <c r="D59" s="274" t="s">
        <v>432</v>
      </c>
      <c r="E59" s="33" t="s">
        <v>420</v>
      </c>
      <c r="F59" s="33" t="s">
        <v>417</v>
      </c>
      <c r="G59" s="267">
        <v>0</v>
      </c>
      <c r="H59" s="267">
        <v>500.16052449265811</v>
      </c>
      <c r="I59" s="267">
        <v>0</v>
      </c>
      <c r="J59" s="267">
        <f t="shared" si="0"/>
        <v>500.16052449265811</v>
      </c>
    </row>
    <row r="60" spans="1:10" ht="14.5" x14ac:dyDescent="0.35">
      <c r="A60" s="33" t="s">
        <v>433</v>
      </c>
      <c r="B60" s="33">
        <v>3006</v>
      </c>
      <c r="C60" s="273">
        <v>8263006</v>
      </c>
      <c r="D60" s="274" t="s">
        <v>433</v>
      </c>
      <c r="E60" s="33" t="s">
        <v>422</v>
      </c>
      <c r="F60" s="33" t="s">
        <v>417</v>
      </c>
      <c r="G60" s="267">
        <v>0</v>
      </c>
      <c r="H60" s="267">
        <v>43.933019043274022</v>
      </c>
      <c r="I60" s="267">
        <v>468</v>
      </c>
      <c r="J60" s="267">
        <f t="shared" si="0"/>
        <v>511.93301904327404</v>
      </c>
    </row>
    <row r="61" spans="1:10" ht="14.5" x14ac:dyDescent="0.35">
      <c r="A61" s="33" t="s">
        <v>175</v>
      </c>
      <c r="B61" s="33">
        <v>2327</v>
      </c>
      <c r="C61" s="273">
        <v>8262327</v>
      </c>
      <c r="D61" s="274" t="s">
        <v>175</v>
      </c>
      <c r="E61" s="33" t="s">
        <v>416</v>
      </c>
      <c r="F61" s="33" t="s">
        <v>417</v>
      </c>
      <c r="G61" s="267">
        <v>0</v>
      </c>
      <c r="H61" s="267">
        <v>566.06005305756912</v>
      </c>
      <c r="I61" s="267">
        <v>6030</v>
      </c>
      <c r="J61" s="267">
        <f t="shared" si="0"/>
        <v>6596.0600530575693</v>
      </c>
    </row>
    <row r="62" spans="1:10" ht="14.5" x14ac:dyDescent="0.35">
      <c r="A62" s="33" t="s">
        <v>188</v>
      </c>
      <c r="B62" s="33">
        <v>3389</v>
      </c>
      <c r="C62" s="273">
        <v>8263389</v>
      </c>
      <c r="D62" s="274" t="s">
        <v>188</v>
      </c>
      <c r="E62" s="33" t="s">
        <v>416</v>
      </c>
      <c r="F62" s="33" t="s">
        <v>417</v>
      </c>
      <c r="G62" s="267">
        <v>0</v>
      </c>
      <c r="H62" s="267">
        <v>650.54662814078836</v>
      </c>
      <c r="I62" s="267">
        <v>6930</v>
      </c>
      <c r="J62" s="267">
        <f t="shared" si="0"/>
        <v>7580.546628140788</v>
      </c>
    </row>
    <row r="63" spans="1:10" ht="14.5" x14ac:dyDescent="0.35">
      <c r="A63" s="33" t="s">
        <v>176</v>
      </c>
      <c r="B63" s="33">
        <v>2000</v>
      </c>
      <c r="C63" s="273">
        <v>8262000</v>
      </c>
      <c r="D63" s="274" t="s">
        <v>176</v>
      </c>
      <c r="E63" s="33" t="s">
        <v>416</v>
      </c>
      <c r="F63" s="33" t="s">
        <v>417</v>
      </c>
      <c r="G63" s="267">
        <v>0</v>
      </c>
      <c r="H63" s="267">
        <v>704.61803619404873</v>
      </c>
      <c r="I63" s="267">
        <v>7506</v>
      </c>
      <c r="J63" s="267">
        <f t="shared" si="0"/>
        <v>8210.6180361940496</v>
      </c>
    </row>
    <row r="64" spans="1:10" ht="14.5" x14ac:dyDescent="0.35">
      <c r="A64" s="33" t="s">
        <v>177</v>
      </c>
      <c r="B64" s="33">
        <v>2330</v>
      </c>
      <c r="C64" s="273">
        <v>8262330</v>
      </c>
      <c r="D64" s="274" t="s">
        <v>177</v>
      </c>
      <c r="E64" s="33" t="s">
        <v>416</v>
      </c>
      <c r="F64" s="33" t="s">
        <v>417</v>
      </c>
      <c r="G64" s="267">
        <v>0</v>
      </c>
      <c r="H64" s="267">
        <v>615.06226660583627</v>
      </c>
      <c r="I64" s="267">
        <v>6552</v>
      </c>
      <c r="J64" s="267">
        <f t="shared" si="0"/>
        <v>7167.0622666058362</v>
      </c>
    </row>
    <row r="65" spans="1:10" ht="14.5" x14ac:dyDescent="0.35">
      <c r="A65" s="33" t="s">
        <v>178</v>
      </c>
      <c r="B65" s="33">
        <v>2320</v>
      </c>
      <c r="C65" s="273">
        <v>8262320</v>
      </c>
      <c r="D65" s="274" t="s">
        <v>178</v>
      </c>
      <c r="E65" s="33" t="s">
        <v>422</v>
      </c>
      <c r="F65" s="33" t="s">
        <v>417</v>
      </c>
      <c r="G65" s="267">
        <v>0</v>
      </c>
      <c r="H65" s="267">
        <v>206.14724320305501</v>
      </c>
      <c r="I65" s="267">
        <v>2196</v>
      </c>
      <c r="J65" s="267">
        <f t="shared" si="0"/>
        <v>2402.147243203055</v>
      </c>
    </row>
    <row r="66" spans="1:10" ht="14.5" x14ac:dyDescent="0.35">
      <c r="A66" s="33" t="s">
        <v>434</v>
      </c>
      <c r="B66" s="33">
        <v>2306</v>
      </c>
      <c r="C66" s="273">
        <v>8262306</v>
      </c>
      <c r="D66" s="274" t="s">
        <v>434</v>
      </c>
      <c r="E66" s="33" t="s">
        <v>422</v>
      </c>
      <c r="F66" s="33" t="s">
        <v>417</v>
      </c>
      <c r="G66" s="267">
        <v>0</v>
      </c>
      <c r="H66" s="267">
        <v>113.21201061151383</v>
      </c>
      <c r="I66" s="267">
        <v>1206</v>
      </c>
      <c r="J66" s="267">
        <f t="shared" si="0"/>
        <v>1319.2120106115137</v>
      </c>
    </row>
    <row r="67" spans="1:10" ht="14.5" x14ac:dyDescent="0.35">
      <c r="A67" s="33" t="s">
        <v>179</v>
      </c>
      <c r="B67" s="33">
        <v>2122</v>
      </c>
      <c r="C67" s="397">
        <v>8262122</v>
      </c>
      <c r="D67" s="398" t="s">
        <v>179</v>
      </c>
      <c r="E67" s="33" t="s">
        <v>422</v>
      </c>
      <c r="F67" s="33" t="s">
        <v>417</v>
      </c>
      <c r="H67" s="267">
        <v>454.5377739477197</v>
      </c>
      <c r="I67" s="267">
        <v>4842</v>
      </c>
      <c r="J67" s="267">
        <f t="shared" si="0"/>
        <v>5296.5377739477199</v>
      </c>
    </row>
    <row r="69" spans="1:10" ht="13" thickBot="1" x14ac:dyDescent="0.3">
      <c r="A69" s="269"/>
      <c r="C69" s="269"/>
      <c r="D69" s="269"/>
      <c r="E69" s="269"/>
      <c r="F69" s="269"/>
      <c r="G69" s="275">
        <f>SUM(G7:G68)</f>
        <v>0</v>
      </c>
      <c r="H69" s="275">
        <f>SUM(H7:H68)</f>
        <v>24999.999999999989</v>
      </c>
      <c r="I69" s="275">
        <f>SUM(I7:I68)</f>
        <v>231934.5</v>
      </c>
      <c r="J69" s="275">
        <f>SUM(J7:J68)</f>
        <v>256934.50000000003</v>
      </c>
    </row>
    <row r="70" spans="1:10" ht="13" x14ac:dyDescent="0.3">
      <c r="B70" s="276"/>
    </row>
    <row r="71" spans="1:10" ht="13" x14ac:dyDescent="0.3">
      <c r="B71" s="276"/>
      <c r="C71" s="276"/>
      <c r="D71" s="276"/>
    </row>
    <row r="72" spans="1:10" ht="13" x14ac:dyDescent="0.3">
      <c r="B72" s="276"/>
      <c r="C72" s="276"/>
      <c r="D72" s="276"/>
    </row>
    <row r="73" spans="1:10" ht="13" x14ac:dyDescent="0.3">
      <c r="C73" s="276"/>
      <c r="D73" s="276"/>
    </row>
    <row r="75" spans="1:10" x14ac:dyDescent="0.25">
      <c r="D75" s="33" t="s">
        <v>591</v>
      </c>
    </row>
    <row r="77" spans="1:10" x14ac:dyDescent="0.25">
      <c r="D77" s="33" t="s">
        <v>592</v>
      </c>
      <c r="I77" s="267">
        <v>3114</v>
      </c>
      <c r="J77" s="267">
        <f t="shared" ref="J77:J83" si="1">SUM(G77:I77)</f>
        <v>3114</v>
      </c>
    </row>
    <row r="78" spans="1:10" x14ac:dyDescent="0.25">
      <c r="D78" s="33" t="s">
        <v>593</v>
      </c>
      <c r="I78" s="267">
        <v>1386</v>
      </c>
      <c r="J78" s="267">
        <f t="shared" si="1"/>
        <v>1386</v>
      </c>
    </row>
    <row r="79" spans="1:10" x14ac:dyDescent="0.25">
      <c r="D79" s="33" t="s">
        <v>594</v>
      </c>
      <c r="I79" s="267">
        <v>7182</v>
      </c>
      <c r="J79" s="267">
        <f t="shared" si="1"/>
        <v>7182</v>
      </c>
    </row>
    <row r="80" spans="1:10" x14ac:dyDescent="0.25">
      <c r="D80" s="33" t="s">
        <v>169</v>
      </c>
      <c r="I80" s="267">
        <v>6246</v>
      </c>
      <c r="J80" s="267">
        <f t="shared" si="1"/>
        <v>6246</v>
      </c>
    </row>
    <row r="81" spans="4:10" x14ac:dyDescent="0.25">
      <c r="D81" s="33" t="s">
        <v>595</v>
      </c>
      <c r="I81" s="267">
        <v>6372</v>
      </c>
      <c r="J81" s="267">
        <f t="shared" si="1"/>
        <v>6372</v>
      </c>
    </row>
    <row r="82" spans="4:10" x14ac:dyDescent="0.25">
      <c r="D82" s="33" t="s">
        <v>596</v>
      </c>
      <c r="I82" s="267">
        <v>4752</v>
      </c>
      <c r="J82" s="267">
        <f t="shared" si="1"/>
        <v>4752</v>
      </c>
    </row>
    <row r="83" spans="4:10" x14ac:dyDescent="0.25">
      <c r="D83" s="33" t="s">
        <v>372</v>
      </c>
      <c r="I83" s="267">
        <v>5328</v>
      </c>
      <c r="J83" s="267">
        <f t="shared" si="1"/>
        <v>5328</v>
      </c>
    </row>
    <row r="84" spans="4:10" x14ac:dyDescent="0.25">
      <c r="I84" s="267"/>
    </row>
    <row r="85" spans="4:10" ht="13" thickBot="1" x14ac:dyDescent="0.3">
      <c r="H85" s="275">
        <f>SUM(H69:H84)</f>
        <v>24999.999999999989</v>
      </c>
      <c r="I85" s="275">
        <f t="shared" ref="I85:J85" si="2">SUM(I69:I84)</f>
        <v>266314.5</v>
      </c>
      <c r="J85" s="275">
        <f t="shared" si="2"/>
        <v>291314.5</v>
      </c>
    </row>
  </sheetData>
  <sheetProtection algorithmName="SHA-512" hashValue="b18WuyXbQSD/8nBwLZWjH2eKBL6mvsKxOVpbMWZquVvY04/QASfjPQlridwRhyAd66BTFiEOOikkPAvEXe95yw==" saltValue="RMMMmXawEF5ad3rmkircLw==" spinCount="100000" sheet="1" objects="1" scenarios="1" formatColumns="0" formatRows="0"/>
  <conditionalFormatting sqref="F7:F68">
    <cfRule type="cellIs" dxfId="122" priority="1" stopIfTrue="1" operator="equal">
      <formula>"Academy"</formula>
    </cfRule>
  </conditionalFormatting>
  <dataValidations count="2">
    <dataValidation type="list" allowBlank="1" showInputMessage="1" showErrorMessage="1" sqref="E7:E68" xr:uid="{83B83F02-46D9-4B37-AAB0-1F91662A31BA}">
      <formula1>Type</formula1>
    </dataValidation>
    <dataValidation type="list" allowBlank="1" showInputMessage="1" showErrorMessage="1" sqref="F7:F68" xr:uid="{18B1F45D-9E66-478B-9554-D7690DE1D577}">
      <formula1>Status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39997558519241921"/>
  </sheetPr>
  <dimension ref="A1:J40"/>
  <sheetViews>
    <sheetView workbookViewId="0">
      <selection activeCell="B10" sqref="B10"/>
    </sheetView>
  </sheetViews>
  <sheetFormatPr defaultColWidth="9.1796875" defaultRowHeight="12.5" x14ac:dyDescent="0.25"/>
  <cols>
    <col min="1" max="1" width="3.7265625" style="40" customWidth="1"/>
    <col min="2" max="2" width="129.26953125" style="40" customWidth="1"/>
    <col min="3" max="3" width="9.1796875" style="40"/>
    <col min="4" max="7" width="9.1796875" style="40" hidden="1" customWidth="1"/>
    <col min="8" max="14" width="0" style="40" hidden="1" customWidth="1"/>
    <col min="15" max="16384" width="9.1796875" style="40"/>
  </cols>
  <sheetData>
    <row r="1" spans="1:10" s="37" customFormat="1" ht="18" x14ac:dyDescent="0.25">
      <c r="A1" s="400" t="s">
        <v>435</v>
      </c>
      <c r="B1" s="400"/>
    </row>
    <row r="3" spans="1:10" s="36" customFormat="1" ht="15.5" x14ac:dyDescent="0.25">
      <c r="A3" s="399" t="s">
        <v>436</v>
      </c>
      <c r="B3" s="399"/>
      <c r="C3" s="38"/>
      <c r="D3" s="38"/>
      <c r="E3" s="38"/>
      <c r="F3" s="38"/>
      <c r="G3" s="38"/>
      <c r="H3" s="38"/>
      <c r="I3" s="38"/>
      <c r="J3" s="38"/>
    </row>
    <row r="4" spans="1:10" s="36" customFormat="1" ht="15.5" x14ac:dyDescent="0.25">
      <c r="A4" s="264"/>
      <c r="B4" s="264"/>
      <c r="C4" s="38"/>
      <c r="D4" s="38"/>
      <c r="E4" s="38"/>
      <c r="F4" s="38"/>
      <c r="G4" s="38"/>
      <c r="H4" s="38"/>
      <c r="I4" s="38"/>
      <c r="J4" s="38"/>
    </row>
    <row r="5" spans="1:10" s="36" customFormat="1" ht="15.5" x14ac:dyDescent="0.25">
      <c r="A5" s="401" t="s">
        <v>437</v>
      </c>
      <c r="B5" s="401"/>
      <c r="C5" s="38"/>
      <c r="D5" s="38"/>
      <c r="E5" s="38"/>
      <c r="F5" s="38"/>
      <c r="G5" s="38"/>
      <c r="H5" s="38"/>
      <c r="I5" s="38"/>
      <c r="J5" s="38"/>
    </row>
    <row r="6" spans="1:10" s="36" customFormat="1" ht="15.5" x14ac:dyDescent="0.25">
      <c r="A6" s="25"/>
      <c r="B6" s="25"/>
    </row>
    <row r="7" spans="1:10" s="36" customFormat="1" ht="15.5" x14ac:dyDescent="0.25">
      <c r="A7" s="39" t="s">
        <v>580</v>
      </c>
      <c r="B7" s="25"/>
      <c r="E7" s="36" t="s">
        <v>438</v>
      </c>
    </row>
    <row r="8" spans="1:10" s="36" customFormat="1" ht="3" customHeight="1" x14ac:dyDescent="0.25">
      <c r="A8" s="39"/>
      <c r="B8" s="25"/>
    </row>
    <row r="9" spans="1:10" s="36" customFormat="1" ht="25" x14ac:dyDescent="0.25">
      <c r="A9" s="27" t="s">
        <v>439</v>
      </c>
      <c r="B9" s="28" t="s">
        <v>600</v>
      </c>
      <c r="E9" s="25" t="s">
        <v>440</v>
      </c>
    </row>
    <row r="10" spans="1:10" s="36" customFormat="1" ht="15.5" x14ac:dyDescent="0.25">
      <c r="A10" s="27" t="s">
        <v>439</v>
      </c>
      <c r="B10" s="28" t="s">
        <v>441</v>
      </c>
      <c r="E10" s="25"/>
    </row>
    <row r="11" spans="1:10" s="36" customFormat="1" ht="15.5" x14ac:dyDescent="0.25">
      <c r="A11" s="27"/>
      <c r="B11" s="28"/>
      <c r="E11" s="25"/>
    </row>
    <row r="12" spans="1:10" s="36" customFormat="1" ht="15.5" x14ac:dyDescent="0.25">
      <c r="A12" s="39" t="s">
        <v>582</v>
      </c>
      <c r="B12" s="25"/>
    </row>
    <row r="13" spans="1:10" s="36" customFormat="1" ht="3" customHeight="1" x14ac:dyDescent="0.25">
      <c r="A13" s="25"/>
      <c r="B13" s="25"/>
    </row>
    <row r="14" spans="1:10" s="36" customFormat="1" ht="15.5" x14ac:dyDescent="0.25">
      <c r="A14" s="27" t="s">
        <v>439</v>
      </c>
      <c r="B14" s="25" t="s">
        <v>445</v>
      </c>
    </row>
    <row r="15" spans="1:10" s="36" customFormat="1" ht="15.5" x14ac:dyDescent="0.25">
      <c r="A15" s="25"/>
      <c r="B15" s="25"/>
    </row>
    <row r="16" spans="1:10" s="36" customFormat="1" ht="15.5" x14ac:dyDescent="0.25">
      <c r="A16" s="39" t="s">
        <v>581</v>
      </c>
      <c r="B16" s="25"/>
    </row>
    <row r="17" spans="1:5" s="36" customFormat="1" ht="3" customHeight="1" x14ac:dyDescent="0.25">
      <c r="A17" s="25"/>
      <c r="B17" s="25"/>
    </row>
    <row r="18" spans="1:5" s="36" customFormat="1" ht="25" x14ac:dyDescent="0.25">
      <c r="A18" s="27" t="s">
        <v>439</v>
      </c>
      <c r="B18" s="28" t="s">
        <v>579</v>
      </c>
      <c r="E18" s="25" t="s">
        <v>442</v>
      </c>
    </row>
    <row r="19" spans="1:5" s="36" customFormat="1" ht="15.5" x14ac:dyDescent="0.25">
      <c r="A19" s="27" t="s">
        <v>439</v>
      </c>
      <c r="B19" s="28" t="s">
        <v>443</v>
      </c>
      <c r="E19" s="25" t="s">
        <v>442</v>
      </c>
    </row>
    <row r="20" spans="1:5" s="36" customFormat="1" ht="15.5" x14ac:dyDescent="0.25">
      <c r="A20" s="27" t="s">
        <v>439</v>
      </c>
      <c r="B20" s="28" t="s">
        <v>441</v>
      </c>
    </row>
    <row r="21" spans="1:5" s="36" customFormat="1" ht="15.5" x14ac:dyDescent="0.25">
      <c r="A21" s="27"/>
      <c r="B21" s="28"/>
    </row>
    <row r="22" spans="1:5" s="36" customFormat="1" ht="15.5" x14ac:dyDescent="0.25">
      <c r="A22" s="39" t="s">
        <v>444</v>
      </c>
      <c r="B22" s="25"/>
    </row>
    <row r="23" spans="1:5" s="36" customFormat="1" ht="3" customHeight="1" x14ac:dyDescent="0.25">
      <c r="A23" s="25"/>
      <c r="B23" s="25"/>
    </row>
    <row r="24" spans="1:5" s="36" customFormat="1" ht="15.5" x14ac:dyDescent="0.25">
      <c r="A24" s="27" t="s">
        <v>439</v>
      </c>
      <c r="B24" s="25" t="s">
        <v>445</v>
      </c>
    </row>
    <row r="25" spans="1:5" s="36" customFormat="1" ht="12.75" customHeight="1" x14ac:dyDescent="0.25">
      <c r="A25" s="25"/>
      <c r="B25" s="25"/>
    </row>
    <row r="26" spans="1:5" s="36" customFormat="1" ht="15.5" x14ac:dyDescent="0.25">
      <c r="A26" s="39" t="s">
        <v>446</v>
      </c>
      <c r="B26" s="25"/>
    </row>
    <row r="27" spans="1:5" s="36" customFormat="1" ht="3" customHeight="1" x14ac:dyDescent="0.25">
      <c r="A27" s="39"/>
      <c r="B27" s="25"/>
    </row>
    <row r="28" spans="1:5" ht="25" x14ac:dyDescent="0.25">
      <c r="A28" s="27" t="s">
        <v>439</v>
      </c>
      <c r="B28" s="28" t="s">
        <v>447</v>
      </c>
    </row>
    <row r="29" spans="1:5" x14ac:dyDescent="0.25">
      <c r="A29" s="25"/>
      <c r="B29" s="25"/>
    </row>
    <row r="30" spans="1:5" s="42" customFormat="1" ht="17.5" x14ac:dyDescent="0.25">
      <c r="A30" s="39" t="s">
        <v>448</v>
      </c>
      <c r="B30" s="41"/>
    </row>
    <row r="31" spans="1:5" s="42" customFormat="1" ht="3" customHeight="1" x14ac:dyDescent="0.25">
      <c r="A31" s="39"/>
      <c r="B31" s="41"/>
    </row>
    <row r="32" spans="1:5" ht="28.5" customHeight="1" x14ac:dyDescent="0.25">
      <c r="A32" s="27" t="s">
        <v>439</v>
      </c>
      <c r="B32" s="28" t="s">
        <v>449</v>
      </c>
    </row>
    <row r="33" spans="1:2" x14ac:dyDescent="0.25">
      <c r="A33" s="27" t="s">
        <v>439</v>
      </c>
      <c r="B33" s="28" t="s">
        <v>450</v>
      </c>
    </row>
    <row r="34" spans="1:2" x14ac:dyDescent="0.25">
      <c r="A34" s="27" t="s">
        <v>439</v>
      </c>
      <c r="B34" s="28" t="s">
        <v>583</v>
      </c>
    </row>
    <row r="35" spans="1:2" s="36" customFormat="1" ht="15.5" x14ac:dyDescent="0.25"/>
    <row r="36" spans="1:2" s="36" customFormat="1" ht="15.5" x14ac:dyDescent="0.25">
      <c r="A36" s="43" t="s">
        <v>451</v>
      </c>
    </row>
    <row r="37" spans="1:2" s="36" customFormat="1" ht="15.5" x14ac:dyDescent="0.25"/>
    <row r="38" spans="1:2" s="36" customFormat="1" ht="25" x14ac:dyDescent="0.25">
      <c r="A38" s="27" t="s">
        <v>439</v>
      </c>
      <c r="B38" s="28" t="s">
        <v>452</v>
      </c>
    </row>
    <row r="39" spans="1:2" s="36" customFormat="1" ht="15.5" x14ac:dyDescent="0.25">
      <c r="A39" s="27" t="s">
        <v>439</v>
      </c>
      <c r="B39" s="28" t="s">
        <v>453</v>
      </c>
    </row>
    <row r="40" spans="1:2" s="36" customFormat="1" ht="15.5" x14ac:dyDescent="0.25"/>
  </sheetData>
  <sheetProtection algorithmName="SHA-512" hashValue="R8cf/iUviO6bAwG0Lx4WaK2AvKWyyHbchA32zPlTWociZgslBpLZTOOv94+3csJQiWDIDaU8sRKq7TJ6rWic7A==" saltValue="HLjPW0xSgD/fTeoOcB/q9g==" spinCount="100000" sheet="1" objects="1" scenarios="1" formatColumns="0" formatRows="0"/>
  <mergeCells count="3">
    <mergeCell ref="A3:B3"/>
    <mergeCell ref="A1:B1"/>
    <mergeCell ref="A5:B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39997558519241921"/>
  </sheetPr>
  <dimension ref="A1:I50"/>
  <sheetViews>
    <sheetView showGridLines="0" workbookViewId="0">
      <selection sqref="A1:C1"/>
    </sheetView>
  </sheetViews>
  <sheetFormatPr defaultRowHeight="12.5" x14ac:dyDescent="0.25"/>
  <cols>
    <col min="1" max="1" width="1.7265625" style="8" customWidth="1"/>
    <col min="2" max="2" width="2.81640625" customWidth="1"/>
    <col min="3" max="3" width="89.81640625" customWidth="1"/>
    <col min="7" max="7" width="17.1796875" customWidth="1"/>
    <col min="9" max="9" width="18.26953125" customWidth="1"/>
  </cols>
  <sheetData>
    <row r="1" spans="1:9" ht="18" customHeight="1" x14ac:dyDescent="0.4">
      <c r="A1" s="406" t="s">
        <v>454</v>
      </c>
      <c r="B1" s="406"/>
      <c r="C1" s="406"/>
      <c r="D1" s="2"/>
      <c r="E1" s="2"/>
      <c r="F1" s="2"/>
      <c r="G1" s="2"/>
      <c r="H1" s="2"/>
      <c r="I1" s="2"/>
    </row>
    <row r="2" spans="1:9" ht="12.75" customHeight="1" x14ac:dyDescent="0.4">
      <c r="A2" s="2"/>
      <c r="B2" s="2"/>
      <c r="C2" s="2"/>
      <c r="D2" s="2"/>
      <c r="E2" s="2"/>
      <c r="F2" s="2"/>
      <c r="G2" s="2"/>
      <c r="H2" s="2"/>
      <c r="I2" s="2"/>
    </row>
    <row r="3" spans="1:9" s="1" customFormat="1" ht="13" x14ac:dyDescent="0.3">
      <c r="A3" s="405" t="s">
        <v>455</v>
      </c>
      <c r="B3" s="405"/>
      <c r="C3" s="405"/>
    </row>
    <row r="4" spans="1:9" s="1" customFormat="1" ht="13" x14ac:dyDescent="0.3"/>
    <row r="5" spans="1:9" ht="15.5" x14ac:dyDescent="0.35">
      <c r="A5" s="13" t="s">
        <v>456</v>
      </c>
      <c r="B5" s="13"/>
    </row>
    <row r="6" spans="1:9" x14ac:dyDescent="0.25">
      <c r="A6" s="14"/>
      <c r="B6" s="403" t="s">
        <v>457</v>
      </c>
      <c r="C6" s="403"/>
    </row>
    <row r="7" spans="1:9" ht="36.75" customHeight="1" x14ac:dyDescent="0.25">
      <c r="A7"/>
      <c r="B7" s="402" t="s">
        <v>458</v>
      </c>
      <c r="C7" s="402"/>
      <c r="D7" s="8"/>
      <c r="E7" s="8"/>
      <c r="F7" s="8"/>
      <c r="G7" s="8"/>
      <c r="H7" s="8"/>
      <c r="I7" s="8"/>
    </row>
    <row r="8" spans="1:9" x14ac:dyDescent="0.25">
      <c r="A8"/>
      <c r="B8" s="395" t="s">
        <v>459</v>
      </c>
      <c r="C8" s="390"/>
      <c r="D8" s="8"/>
      <c r="E8" s="8"/>
      <c r="F8" s="8"/>
      <c r="G8" s="8"/>
      <c r="H8" s="8"/>
      <c r="I8" s="8"/>
    </row>
    <row r="9" spans="1:9" ht="42" customHeight="1" x14ac:dyDescent="0.25">
      <c r="A9"/>
      <c r="B9" s="402" t="s">
        <v>460</v>
      </c>
      <c r="C9" s="402"/>
      <c r="D9" s="8"/>
      <c r="E9" s="8"/>
      <c r="F9" s="8"/>
      <c r="G9" s="8"/>
      <c r="H9" s="8"/>
      <c r="I9" s="8"/>
    </row>
    <row r="10" spans="1:9" x14ac:dyDescent="0.25">
      <c r="A10"/>
    </row>
    <row r="11" spans="1:9" ht="15.5" x14ac:dyDescent="0.35">
      <c r="A11" s="13" t="s">
        <v>461</v>
      </c>
      <c r="B11" s="13"/>
    </row>
    <row r="12" spans="1:9" x14ac:dyDescent="0.25">
      <c r="A12"/>
      <c r="B12" s="403" t="s">
        <v>462</v>
      </c>
      <c r="C12" s="403"/>
    </row>
    <row r="13" spans="1:9" ht="29.25" customHeight="1" x14ac:dyDescent="0.25">
      <c r="A13"/>
      <c r="B13" s="402" t="s">
        <v>463</v>
      </c>
      <c r="C13" s="402"/>
      <c r="D13" s="8"/>
      <c r="E13" s="8"/>
      <c r="F13" s="8"/>
      <c r="G13" s="8"/>
      <c r="H13" s="8"/>
      <c r="I13" s="8"/>
    </row>
    <row r="14" spans="1:9" ht="27" customHeight="1" x14ac:dyDescent="0.25">
      <c r="A14"/>
      <c r="B14" s="404" t="s">
        <v>464</v>
      </c>
      <c r="C14" s="404"/>
      <c r="D14" s="8"/>
      <c r="E14" s="8"/>
      <c r="F14" s="8"/>
      <c r="G14" s="8"/>
      <c r="H14" s="8"/>
      <c r="I14" s="8"/>
    </row>
    <row r="15" spans="1:9" x14ac:dyDescent="0.25">
      <c r="A15"/>
      <c r="B15" s="396" t="s">
        <v>584</v>
      </c>
      <c r="C15" s="265"/>
      <c r="D15" s="8"/>
      <c r="E15" s="8"/>
      <c r="F15" s="8"/>
      <c r="G15" s="8"/>
      <c r="H15" s="8"/>
      <c r="I15" s="8"/>
    </row>
    <row r="16" spans="1:9" x14ac:dyDescent="0.25">
      <c r="A16"/>
    </row>
    <row r="17" spans="1:9" ht="15.5" x14ac:dyDescent="0.35">
      <c r="A17" s="13" t="s">
        <v>465</v>
      </c>
      <c r="B17" s="13"/>
    </row>
    <row r="18" spans="1:9" ht="52.5" customHeight="1" x14ac:dyDescent="0.25">
      <c r="A18"/>
      <c r="B18" s="402" t="s">
        <v>466</v>
      </c>
      <c r="C18" s="402"/>
    </row>
    <row r="19" spans="1:9" ht="26.25" customHeight="1" x14ac:dyDescent="0.25">
      <c r="A19"/>
      <c r="B19" s="402" t="s">
        <v>467</v>
      </c>
      <c r="C19" s="407"/>
    </row>
    <row r="20" spans="1:9" x14ac:dyDescent="0.25">
      <c r="A20"/>
    </row>
    <row r="21" spans="1:9" ht="15.5" x14ac:dyDescent="0.35">
      <c r="A21" s="13" t="s">
        <v>121</v>
      </c>
      <c r="B21" s="13"/>
    </row>
    <row r="22" spans="1:9" x14ac:dyDescent="0.25">
      <c r="A22"/>
      <c r="B22" s="403" t="s">
        <v>457</v>
      </c>
      <c r="C22" s="403"/>
    </row>
    <row r="23" spans="1:9" ht="25.5" hidden="1" customHeight="1" x14ac:dyDescent="0.25">
      <c r="A23"/>
      <c r="B23" s="402" t="s">
        <v>468</v>
      </c>
      <c r="C23" s="402"/>
      <c r="D23" s="8"/>
      <c r="E23" s="8"/>
      <c r="F23" s="8"/>
      <c r="G23" s="8"/>
      <c r="H23" s="8"/>
      <c r="I23" s="8"/>
    </row>
    <row r="24" spans="1:9" x14ac:dyDescent="0.25">
      <c r="A24"/>
      <c r="B24" s="403" t="s">
        <v>469</v>
      </c>
      <c r="C24" s="403"/>
    </row>
    <row r="25" spans="1:9" x14ac:dyDescent="0.25">
      <c r="A25"/>
      <c r="B25" s="403" t="s">
        <v>470</v>
      </c>
      <c r="C25" s="403"/>
    </row>
    <row r="26" spans="1:9" x14ac:dyDescent="0.25">
      <c r="A26"/>
    </row>
    <row r="27" spans="1:9" ht="15.5" x14ac:dyDescent="0.35">
      <c r="A27" s="13" t="s">
        <v>471</v>
      </c>
      <c r="B27" s="13"/>
    </row>
    <row r="28" spans="1:9" x14ac:dyDescent="0.25">
      <c r="A28"/>
      <c r="B28" s="403" t="s">
        <v>462</v>
      </c>
      <c r="C28" s="403"/>
    </row>
    <row r="29" spans="1:9" x14ac:dyDescent="0.25">
      <c r="A29"/>
    </row>
    <row r="30" spans="1:9" ht="15.5" x14ac:dyDescent="0.35">
      <c r="A30" s="13" t="s">
        <v>472</v>
      </c>
      <c r="B30" s="13"/>
    </row>
    <row r="31" spans="1:9" ht="27" customHeight="1" x14ac:dyDescent="0.25">
      <c r="A31"/>
      <c r="B31" s="404" t="s">
        <v>473</v>
      </c>
      <c r="C31" s="404"/>
      <c r="D31" s="8"/>
      <c r="E31" s="8"/>
      <c r="F31" s="8"/>
      <c r="G31" s="8"/>
      <c r="H31" s="8"/>
      <c r="I31" s="8"/>
    </row>
    <row r="32" spans="1:9" x14ac:dyDescent="0.25">
      <c r="A32"/>
      <c r="B32" s="403" t="s">
        <v>474</v>
      </c>
      <c r="C32" s="403"/>
    </row>
    <row r="33" spans="1:9" ht="38" x14ac:dyDescent="0.25">
      <c r="A33"/>
      <c r="C33" s="265" t="s">
        <v>475</v>
      </c>
    </row>
    <row r="34" spans="1:9" ht="27.75" customHeight="1" x14ac:dyDescent="0.25">
      <c r="A34"/>
      <c r="C34" s="15" t="s">
        <v>476</v>
      </c>
    </row>
    <row r="35" spans="1:9" ht="13" x14ac:dyDescent="0.3">
      <c r="A35"/>
      <c r="C35" s="14" t="s">
        <v>477</v>
      </c>
    </row>
    <row r="36" spans="1:9" ht="15" customHeight="1" x14ac:dyDescent="0.3">
      <c r="A36"/>
      <c r="C36" s="14" t="s">
        <v>478</v>
      </c>
    </row>
    <row r="37" spans="1:9" ht="15" customHeight="1" x14ac:dyDescent="0.3">
      <c r="A37"/>
      <c r="C37" s="14" t="s">
        <v>479</v>
      </c>
    </row>
    <row r="38" spans="1:9" x14ac:dyDescent="0.25">
      <c r="A38"/>
      <c r="C38" s="8"/>
      <c r="D38" s="8"/>
      <c r="E38" s="8"/>
      <c r="F38" s="8"/>
      <c r="G38" s="8"/>
      <c r="H38" s="8"/>
      <c r="I38" s="8"/>
    </row>
    <row r="39" spans="1:9" ht="12.75" customHeight="1" x14ac:dyDescent="0.25">
      <c r="A39"/>
      <c r="B39" s="14" t="s">
        <v>585</v>
      </c>
      <c r="C39" s="8"/>
      <c r="D39" s="8"/>
      <c r="E39" s="8"/>
      <c r="F39" s="8"/>
      <c r="G39" s="8"/>
      <c r="H39" s="8"/>
      <c r="I39" s="8"/>
    </row>
    <row r="40" spans="1:9" x14ac:dyDescent="0.25">
      <c r="A40"/>
    </row>
    <row r="41" spans="1:9" ht="15.5" x14ac:dyDescent="0.35">
      <c r="A41" s="13" t="s">
        <v>480</v>
      </c>
      <c r="B41" s="13"/>
    </row>
    <row r="42" spans="1:9" x14ac:dyDescent="0.25">
      <c r="A42" s="3"/>
      <c r="B42" s="404" t="s">
        <v>481</v>
      </c>
      <c r="C42" s="408"/>
      <c r="D42" s="11"/>
      <c r="E42" s="11"/>
      <c r="F42" s="11"/>
      <c r="G42" s="11"/>
      <c r="H42" s="11"/>
      <c r="I42" s="11"/>
    </row>
    <row r="43" spans="1:9" s="4" customFormat="1" x14ac:dyDescent="0.25">
      <c r="A43" s="12"/>
      <c r="B43" s="12"/>
      <c r="C43" s="14" t="s">
        <v>482</v>
      </c>
      <c r="D43" s="12"/>
      <c r="E43" s="12"/>
      <c r="F43" s="12"/>
      <c r="G43" s="12"/>
      <c r="H43" s="12"/>
      <c r="I43" s="12"/>
    </row>
    <row r="44" spans="1:9" s="4" customFormat="1" x14ac:dyDescent="0.25">
      <c r="A44" s="12"/>
      <c r="B44" s="12"/>
      <c r="C44" s="14" t="s">
        <v>586</v>
      </c>
      <c r="D44" s="12"/>
      <c r="E44" s="12"/>
      <c r="F44" s="12"/>
      <c r="G44" s="12"/>
      <c r="H44" s="12"/>
      <c r="I44" s="12"/>
    </row>
    <row r="45" spans="1:9" s="4" customFormat="1" x14ac:dyDescent="0.25">
      <c r="A45" s="12"/>
      <c r="B45" s="12"/>
      <c r="C45" s="14" t="s">
        <v>483</v>
      </c>
      <c r="D45" s="12"/>
      <c r="E45" s="12"/>
      <c r="F45" s="12"/>
      <c r="G45" s="12"/>
      <c r="H45" s="12"/>
      <c r="I45" s="12"/>
    </row>
    <row r="46" spans="1:9" s="4" customFormat="1" x14ac:dyDescent="0.25">
      <c r="A46" s="12"/>
      <c r="B46" s="12"/>
      <c r="C46" s="14" t="s">
        <v>484</v>
      </c>
      <c r="D46" s="12"/>
      <c r="E46" s="12"/>
      <c r="F46" s="12"/>
      <c r="G46" s="12"/>
      <c r="H46" s="12"/>
      <c r="I46" s="12"/>
    </row>
    <row r="47" spans="1:9" x14ac:dyDescent="0.25">
      <c r="A47"/>
    </row>
    <row r="48" spans="1:9" ht="13" x14ac:dyDescent="0.3">
      <c r="A48" s="1"/>
      <c r="B48" s="1" t="s">
        <v>485</v>
      </c>
    </row>
    <row r="50" ht="33" customHeight="1" x14ac:dyDescent="0.25"/>
  </sheetData>
  <sheetProtection algorithmName="SHA-512" hashValue="XnGov8twFXi7KTTQSXEnbuKqrBv2lU8iKyi2ksUwXREdn4+w8j8ghyykaqRaAHFD7cqScIik5Y8e7DqjA7g7wg==" saltValue="/wRi6cjw21TXSzFD6UlzUw==" spinCount="100000" sheet="1" objects="1" scenarios="1" formatColumns="0" formatRows="0"/>
  <customSheetViews>
    <customSheetView guid="{3B8BEA06-F9A1-45B5-B1F5-F8EBF54A7F60}" showRuler="0">
      <selection activeCell="A5" sqref="A5"/>
      <pageMargins left="0" right="0" top="0" bottom="0" header="0" footer="0"/>
      <headerFooter alignWithMargins="0"/>
    </customSheetView>
  </customSheetViews>
  <mergeCells count="18">
    <mergeCell ref="B32:C32"/>
    <mergeCell ref="B42:C42"/>
    <mergeCell ref="B14:C14"/>
    <mergeCell ref="B22:C22"/>
    <mergeCell ref="B23:C23"/>
    <mergeCell ref="B24:C24"/>
    <mergeCell ref="B25:C25"/>
    <mergeCell ref="B13:C13"/>
    <mergeCell ref="B28:C28"/>
    <mergeCell ref="B31:C31"/>
    <mergeCell ref="A3:C3"/>
    <mergeCell ref="A1:C1"/>
    <mergeCell ref="B6:C6"/>
    <mergeCell ref="B7:C7"/>
    <mergeCell ref="B9:C9"/>
    <mergeCell ref="B12:C12"/>
    <mergeCell ref="B18:C18"/>
    <mergeCell ref="B19:C19"/>
  </mergeCells>
  <phoneticPr fontId="10" type="noConversion"/>
  <hyperlinks>
    <hyperlink ref="B8" r:id="rId1" xr:uid="{33AC674A-8FAC-4F0A-83EB-819055E8FD55}"/>
  </hyperlinks>
  <pageMargins left="0.15748031496062992" right="0.15748031496062992" top="0.19685039370078741" bottom="0.19685039370078741"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8" tint="0.39997558519241921"/>
    <pageSetUpPr fitToPage="1"/>
  </sheetPr>
  <dimension ref="A1:Z2470"/>
  <sheetViews>
    <sheetView tabSelected="1" zoomScale="90" zoomScaleNormal="90" workbookViewId="0">
      <pane ySplit="7" topLeftCell="A8" activePane="bottomLeft" state="frozen"/>
      <selection activeCell="H78" sqref="H78"/>
      <selection pane="bottomLeft" activeCell="D2" sqref="D2"/>
    </sheetView>
  </sheetViews>
  <sheetFormatPr defaultColWidth="9.1796875" defaultRowHeight="15.5" x14ac:dyDescent="0.35"/>
  <cols>
    <col min="1" max="1" width="2" customWidth="1"/>
    <col min="2" max="2" width="5.1796875" customWidth="1"/>
    <col min="3" max="3" width="64.54296875" bestFit="1" customWidth="1"/>
    <col min="4" max="5" width="15.7265625" customWidth="1"/>
    <col min="6" max="17" width="12.7265625" customWidth="1"/>
    <col min="18" max="18" width="12.7265625" style="1" customWidth="1"/>
    <col min="19" max="19" width="3" customWidth="1"/>
    <col min="20" max="20" width="38.81640625" hidden="1" customWidth="1"/>
    <col min="21" max="21" width="12.7265625" hidden="1" customWidth="1"/>
    <col min="23" max="23" width="29.81640625" style="14" customWidth="1"/>
    <col min="24" max="24" width="24.26953125" customWidth="1"/>
    <col min="25" max="25" width="9.1796875" customWidth="1"/>
    <col min="26" max="26" width="9.1796875" style="19" customWidth="1"/>
  </cols>
  <sheetData>
    <row r="1" spans="1:26" s="14" customFormat="1" ht="23" x14ac:dyDescent="0.5">
      <c r="A1" s="82" t="s">
        <v>587</v>
      </c>
      <c r="B1" s="83"/>
      <c r="C1" s="83"/>
      <c r="D1" s="409" t="s">
        <v>486</v>
      </c>
      <c r="E1" s="409"/>
      <c r="F1" s="409"/>
      <c r="G1" s="409"/>
      <c r="H1" s="409"/>
      <c r="I1" s="409"/>
      <c r="J1" s="409"/>
      <c r="K1" s="409"/>
      <c r="L1" s="409"/>
      <c r="M1" s="409"/>
      <c r="N1" s="409"/>
      <c r="O1" s="409"/>
      <c r="P1" s="409"/>
      <c r="Q1" s="409"/>
      <c r="R1" s="409"/>
      <c r="S1" s="45"/>
      <c r="T1" s="10" t="s">
        <v>487</v>
      </c>
      <c r="W1" s="10" t="s">
        <v>487</v>
      </c>
      <c r="Z1" s="19"/>
    </row>
    <row r="2" spans="1:26" s="14" customFormat="1" ht="49.5" customHeight="1" x14ac:dyDescent="0.4">
      <c r="A2" s="84"/>
      <c r="B2" s="84"/>
      <c r="C2" s="88" t="s">
        <v>488</v>
      </c>
      <c r="D2" s="1"/>
      <c r="E2" s="85"/>
      <c r="F2" s="85"/>
      <c r="G2" s="85"/>
      <c r="H2" s="86"/>
      <c r="I2" s="86"/>
      <c r="J2" s="86"/>
      <c r="K2" s="86"/>
      <c r="L2" s="86"/>
      <c r="M2" s="86"/>
      <c r="N2" s="86"/>
      <c r="O2" s="86"/>
      <c r="P2" s="86"/>
      <c r="Q2" s="86"/>
      <c r="R2" s="87"/>
      <c r="W2" s="37"/>
      <c r="X2" s="385" t="s">
        <v>489</v>
      </c>
      <c r="Z2" s="19"/>
    </row>
    <row r="3" spans="1:26" s="14" customFormat="1" ht="18" customHeight="1" x14ac:dyDescent="0.4">
      <c r="A3" s="84"/>
      <c r="B3" s="84"/>
      <c r="C3" s="88" t="s">
        <v>490</v>
      </c>
      <c r="D3" s="414" t="e">
        <f>VLOOKUP(D2,'Web Based Remittances'!A:H,2,0)</f>
        <v>#N/A</v>
      </c>
      <c r="E3" s="414"/>
      <c r="F3" s="414"/>
      <c r="G3" s="414"/>
      <c r="H3" s="88"/>
      <c r="I3" s="86"/>
      <c r="J3" s="89"/>
      <c r="K3" s="89" t="s">
        <v>491</v>
      </c>
      <c r="L3" s="90" t="s">
        <v>588</v>
      </c>
      <c r="M3" s="91"/>
      <c r="N3" s="91"/>
      <c r="O3" s="86"/>
      <c r="P3" s="86"/>
      <c r="Q3" s="86"/>
      <c r="R3" s="87"/>
      <c r="T3" s="9" t="s">
        <v>492</v>
      </c>
      <c r="U3" s="9" t="e">
        <f>IF(LEN(D4)=6,"Yes","No")</f>
        <v>#N/A</v>
      </c>
      <c r="W3" s="9" t="s">
        <v>492</v>
      </c>
      <c r="X3" s="9" t="e">
        <f>IF(LEN(D4)=6,"Yes","No")</f>
        <v>#N/A</v>
      </c>
      <c r="Z3" s="19"/>
    </row>
    <row r="4" spans="1:26" s="14" customFormat="1" ht="18" customHeight="1" thickBot="1" x14ac:dyDescent="0.45">
      <c r="A4" s="84"/>
      <c r="B4" s="84"/>
      <c r="C4" s="88" t="s">
        <v>493</v>
      </c>
      <c r="D4" s="92" t="e">
        <f>VLOOKUP(D2,'Web Based Remittances'!A:H,6,0)</f>
        <v>#N/A</v>
      </c>
      <c r="E4" s="93"/>
      <c r="F4" s="86"/>
      <c r="G4" s="86"/>
      <c r="H4" s="86"/>
      <c r="I4" s="86"/>
      <c r="J4" s="86"/>
      <c r="K4" s="86"/>
      <c r="L4" s="86"/>
      <c r="M4" s="94"/>
      <c r="N4" s="94"/>
      <c r="O4" s="86"/>
      <c r="P4" s="86"/>
      <c r="Q4" s="86"/>
      <c r="R4" s="87"/>
      <c r="T4" s="9" t="s">
        <v>494</v>
      </c>
      <c r="U4" s="9" t="e">
        <f>IF(D3="Select School Name Here","No","Yes")</f>
        <v>#N/A</v>
      </c>
      <c r="W4" s="9" t="s">
        <v>494</v>
      </c>
      <c r="X4" s="9" t="e">
        <f>IF(D3="","No","Yes")</f>
        <v>#N/A</v>
      </c>
      <c r="Z4" s="19"/>
    </row>
    <row r="5" spans="1:26" s="9" customFormat="1" ht="18" customHeight="1" x14ac:dyDescent="0.35">
      <c r="A5" s="415" t="str">
        <f>IFERROR(IF(X4="yes",IF(X5="yes",IF(X6="yes",IF(X7="Surplus",IF(X2="yes",IF(X3="yes","","Your check boxes are not clear (Column X).  Please correct"),"Your check boxes are not clear (Column X).  Please correct"),"Your check boxes are not clear (Column X).  Please correct"),"Your check boxes are not clear (Column X).  Please correct"),"Your check boxes are not clear (Column X).  Please correct"),"Your check boxes are not clear (Column X).  Please correct"),"")</f>
        <v/>
      </c>
      <c r="B5" s="416"/>
      <c r="C5" s="416"/>
      <c r="D5" s="416"/>
      <c r="E5" s="95" t="s">
        <v>495</v>
      </c>
      <c r="F5" s="96" t="s">
        <v>496</v>
      </c>
      <c r="G5" s="96" t="s">
        <v>497</v>
      </c>
      <c r="H5" s="96" t="s">
        <v>498</v>
      </c>
      <c r="I5" s="96" t="s">
        <v>499</v>
      </c>
      <c r="J5" s="96" t="s">
        <v>500</v>
      </c>
      <c r="K5" s="96" t="s">
        <v>501</v>
      </c>
      <c r="L5" s="96" t="s">
        <v>502</v>
      </c>
      <c r="M5" s="96" t="s">
        <v>503</v>
      </c>
      <c r="N5" s="96" t="s">
        <v>504</v>
      </c>
      <c r="O5" s="96" t="s">
        <v>505</v>
      </c>
      <c r="P5" s="96" t="s">
        <v>506</v>
      </c>
      <c r="Q5" s="96" t="s">
        <v>507</v>
      </c>
      <c r="R5" s="417" t="s">
        <v>508</v>
      </c>
      <c r="T5" s="9" t="s">
        <v>509</v>
      </c>
      <c r="U5" s="9" t="str">
        <f>IF(AND(R31=0,R68=0,R76=0,R84=0)=TRUE,"Yes","No")</f>
        <v>Yes</v>
      </c>
      <c r="W5" s="9" t="s">
        <v>509</v>
      </c>
      <c r="X5" s="9" t="str">
        <f>IF(AND(R31=0,R68=0,R76=0,R84=0)=TRUE,"Yes","No")</f>
        <v>Yes</v>
      </c>
      <c r="Z5" s="19"/>
    </row>
    <row r="6" spans="1:26" s="14" customFormat="1" ht="18" customHeight="1" x14ac:dyDescent="0.35">
      <c r="A6" s="419"/>
      <c r="B6" s="420"/>
      <c r="C6" s="420"/>
      <c r="D6" s="420"/>
      <c r="E6" s="97" t="s">
        <v>510</v>
      </c>
      <c r="F6" s="86"/>
      <c r="G6" s="86"/>
      <c r="H6" s="86"/>
      <c r="I6" s="86"/>
      <c r="J6" s="86"/>
      <c r="K6" s="86"/>
      <c r="L6" s="86"/>
      <c r="M6" s="86"/>
      <c r="N6" s="86"/>
      <c r="O6" s="86"/>
      <c r="P6" s="86"/>
      <c r="Q6" s="86"/>
      <c r="R6" s="418"/>
      <c r="T6" s="9" t="s">
        <v>511</v>
      </c>
      <c r="U6" s="9" t="str">
        <f>IF(E105&lt;0,"No","Yes")</f>
        <v>Yes</v>
      </c>
      <c r="W6" s="9" t="s">
        <v>511</v>
      </c>
      <c r="X6" s="9" t="str">
        <f>IFERROR(IF(E105&lt;0,"No","Yes"),"")</f>
        <v>Yes</v>
      </c>
      <c r="Z6" s="19"/>
    </row>
    <row r="7" spans="1:26" s="14" customFormat="1" ht="21" customHeight="1" thickBot="1" x14ac:dyDescent="0.45">
      <c r="A7" s="421"/>
      <c r="B7" s="422"/>
      <c r="C7" s="422"/>
      <c r="D7" s="422"/>
      <c r="E7" s="98" t="s">
        <v>512</v>
      </c>
      <c r="F7" s="99" t="s">
        <v>512</v>
      </c>
      <c r="G7" s="99" t="s">
        <v>512</v>
      </c>
      <c r="H7" s="99" t="s">
        <v>512</v>
      </c>
      <c r="I7" s="99" t="s">
        <v>512</v>
      </c>
      <c r="J7" s="99" t="s">
        <v>512</v>
      </c>
      <c r="K7" s="99" t="s">
        <v>512</v>
      </c>
      <c r="L7" s="99" t="s">
        <v>512</v>
      </c>
      <c r="M7" s="99" t="s">
        <v>512</v>
      </c>
      <c r="N7" s="99" t="s">
        <v>512</v>
      </c>
      <c r="O7" s="99" t="s">
        <v>512</v>
      </c>
      <c r="P7" s="99" t="s">
        <v>512</v>
      </c>
      <c r="Q7" s="99" t="s">
        <v>512</v>
      </c>
      <c r="R7" s="100" t="s">
        <v>512</v>
      </c>
      <c r="T7" s="23" t="s">
        <v>513</v>
      </c>
      <c r="U7" s="126" t="str">
        <f>IF(E108&lt;0,"Deficit","Surplus")</f>
        <v>Surplus</v>
      </c>
      <c r="W7" s="23" t="s">
        <v>513</v>
      </c>
      <c r="X7" s="126" t="str">
        <f>IFERROR(IF(E108&lt;0,"Deficit","Surplus"),"")</f>
        <v>Surplus</v>
      </c>
      <c r="Z7" s="19"/>
    </row>
    <row r="8" spans="1:26" s="14" customFormat="1" ht="20" x14ac:dyDescent="0.35">
      <c r="A8" s="72"/>
      <c r="B8" s="73"/>
      <c r="C8" s="74" t="s">
        <v>514</v>
      </c>
      <c r="D8" s="75" t="s">
        <v>515</v>
      </c>
      <c r="E8" s="412"/>
      <c r="F8" s="412"/>
      <c r="G8" s="412"/>
      <c r="H8" s="412"/>
      <c r="I8" s="412"/>
      <c r="J8" s="412"/>
      <c r="K8" s="412"/>
      <c r="L8" s="412"/>
      <c r="M8" s="412"/>
      <c r="N8" s="412"/>
      <c r="O8" s="412"/>
      <c r="P8" s="412"/>
      <c r="Q8" s="412"/>
      <c r="R8" s="413"/>
      <c r="T8" s="29"/>
      <c r="U8" s="24"/>
      <c r="Z8" s="19"/>
    </row>
    <row r="9" spans="1:26" s="14" customFormat="1" x14ac:dyDescent="0.35">
      <c r="A9" s="76"/>
      <c r="B9" s="14" t="s">
        <v>19</v>
      </c>
      <c r="C9" s="7" t="s">
        <v>20</v>
      </c>
      <c r="D9" s="46">
        <v>4190105</v>
      </c>
      <c r="E9" s="298"/>
      <c r="F9" s="298"/>
      <c r="G9" s="298"/>
      <c r="H9" s="298"/>
      <c r="I9" s="298"/>
      <c r="J9" s="298"/>
      <c r="K9" s="298"/>
      <c r="L9" s="298"/>
      <c r="M9" s="298"/>
      <c r="N9" s="298"/>
      <c r="O9" s="298"/>
      <c r="P9" s="298"/>
      <c r="Q9" s="298"/>
      <c r="R9" s="77">
        <f t="shared" ref="R9:R22" si="0">SUM(F9:Q9)-E9</f>
        <v>0</v>
      </c>
      <c r="Z9" s="19"/>
    </row>
    <row r="10" spans="1:26" s="14" customFormat="1" x14ac:dyDescent="0.35">
      <c r="A10" s="76"/>
      <c r="B10" s="14" t="s">
        <v>21</v>
      </c>
      <c r="C10" s="7" t="s">
        <v>22</v>
      </c>
      <c r="D10" s="46">
        <v>4190110</v>
      </c>
      <c r="E10" s="298"/>
      <c r="F10" s="298"/>
      <c r="G10" s="298"/>
      <c r="H10" s="298"/>
      <c r="I10" s="298"/>
      <c r="J10" s="298"/>
      <c r="K10" s="298"/>
      <c r="L10" s="298"/>
      <c r="M10" s="298"/>
      <c r="N10" s="298"/>
      <c r="O10" s="298"/>
      <c r="P10" s="298"/>
      <c r="Q10" s="298"/>
      <c r="R10" s="77">
        <f t="shared" si="0"/>
        <v>0</v>
      </c>
      <c r="Z10" s="19"/>
    </row>
    <row r="11" spans="1:26" s="14" customFormat="1" x14ac:dyDescent="0.35">
      <c r="A11" s="76"/>
      <c r="B11" s="14" t="s">
        <v>23</v>
      </c>
      <c r="C11" s="7" t="s">
        <v>24</v>
      </c>
      <c r="D11" s="46">
        <v>4190120</v>
      </c>
      <c r="E11" s="298"/>
      <c r="F11" s="298"/>
      <c r="G11" s="298"/>
      <c r="H11" s="298"/>
      <c r="I11" s="298"/>
      <c r="J11" s="298"/>
      <c r="K11" s="298"/>
      <c r="L11" s="298"/>
      <c r="M11" s="298"/>
      <c r="N11" s="298"/>
      <c r="O11" s="298"/>
      <c r="P11" s="298"/>
      <c r="Q11" s="298"/>
      <c r="R11" s="77">
        <f t="shared" si="0"/>
        <v>0</v>
      </c>
      <c r="Z11" s="19"/>
    </row>
    <row r="12" spans="1:26" s="14" customFormat="1" x14ac:dyDescent="0.35">
      <c r="A12" s="76"/>
      <c r="B12" s="14" t="s">
        <v>25</v>
      </c>
      <c r="C12" s="7" t="s">
        <v>26</v>
      </c>
      <c r="D12" s="46">
        <v>4190140</v>
      </c>
      <c r="E12" s="298"/>
      <c r="F12" s="298"/>
      <c r="G12" s="298"/>
      <c r="H12" s="298"/>
      <c r="I12" s="298"/>
      <c r="J12" s="298"/>
      <c r="K12" s="298"/>
      <c r="L12" s="298"/>
      <c r="M12" s="298"/>
      <c r="N12" s="298"/>
      <c r="O12" s="298"/>
      <c r="P12" s="298"/>
      <c r="Q12" s="298"/>
      <c r="R12" s="77">
        <f t="shared" si="0"/>
        <v>0</v>
      </c>
      <c r="Z12" s="19"/>
    </row>
    <row r="13" spans="1:26" s="14" customFormat="1" x14ac:dyDescent="0.35">
      <c r="A13" s="76"/>
      <c r="B13" s="14" t="s">
        <v>27</v>
      </c>
      <c r="C13" s="7" t="s">
        <v>28</v>
      </c>
      <c r="D13" s="46">
        <v>4190160</v>
      </c>
      <c r="E13" s="298"/>
      <c r="F13" s="298"/>
      <c r="G13" s="298"/>
      <c r="H13" s="298"/>
      <c r="I13" s="298"/>
      <c r="J13" s="298"/>
      <c r="K13" s="298"/>
      <c r="L13" s="298"/>
      <c r="M13" s="298"/>
      <c r="N13" s="298"/>
      <c r="O13" s="298"/>
      <c r="P13" s="298"/>
      <c r="Q13" s="298"/>
      <c r="R13" s="77">
        <f t="shared" si="0"/>
        <v>0</v>
      </c>
      <c r="Z13" s="19"/>
    </row>
    <row r="14" spans="1:26" s="14" customFormat="1" x14ac:dyDescent="0.35">
      <c r="A14" s="76"/>
      <c r="B14" s="14" t="s">
        <v>29</v>
      </c>
      <c r="C14" s="7" t="s">
        <v>30</v>
      </c>
      <c r="D14" s="46">
        <v>4190390</v>
      </c>
      <c r="E14" s="298"/>
      <c r="F14" s="298"/>
      <c r="G14" s="298"/>
      <c r="H14" s="298"/>
      <c r="I14" s="298"/>
      <c r="J14" s="298"/>
      <c r="K14" s="298"/>
      <c r="L14" s="298"/>
      <c r="M14" s="298"/>
      <c r="N14" s="298"/>
      <c r="O14" s="298"/>
      <c r="P14" s="298"/>
      <c r="Q14" s="298"/>
      <c r="R14" s="77">
        <f t="shared" si="0"/>
        <v>0</v>
      </c>
      <c r="Z14" s="19"/>
    </row>
    <row r="15" spans="1:26" s="14" customFormat="1" x14ac:dyDescent="0.35">
      <c r="A15" s="76"/>
      <c r="B15" s="14" t="s">
        <v>31</v>
      </c>
      <c r="C15" s="7" t="s">
        <v>32</v>
      </c>
      <c r="D15" s="78">
        <v>4191900</v>
      </c>
      <c r="E15" s="298"/>
      <c r="F15" s="298"/>
      <c r="G15" s="298"/>
      <c r="H15" s="298"/>
      <c r="I15" s="298"/>
      <c r="J15" s="298"/>
      <c r="K15" s="298"/>
      <c r="L15" s="298"/>
      <c r="M15" s="298"/>
      <c r="N15" s="298"/>
      <c r="O15" s="298"/>
      <c r="P15" s="298"/>
      <c r="Q15" s="298"/>
      <c r="R15" s="77">
        <f t="shared" si="0"/>
        <v>0</v>
      </c>
      <c r="Z15" s="19"/>
    </row>
    <row r="16" spans="1:26" s="14" customFormat="1" x14ac:dyDescent="0.35">
      <c r="A16" s="76"/>
      <c r="B16" s="14" t="s">
        <v>33</v>
      </c>
      <c r="C16" s="7" t="s">
        <v>34</v>
      </c>
      <c r="D16" s="78">
        <v>4191100</v>
      </c>
      <c r="E16" s="298"/>
      <c r="F16" s="298"/>
      <c r="G16" s="298"/>
      <c r="H16" s="298"/>
      <c r="I16" s="298"/>
      <c r="J16" s="298"/>
      <c r="K16" s="298"/>
      <c r="L16" s="298"/>
      <c r="M16" s="298"/>
      <c r="N16" s="298"/>
      <c r="O16" s="298"/>
      <c r="P16" s="298"/>
      <c r="Q16" s="298"/>
      <c r="R16" s="77">
        <f t="shared" si="0"/>
        <v>0</v>
      </c>
      <c r="Z16" s="19"/>
    </row>
    <row r="17" spans="1:26" s="14" customFormat="1" x14ac:dyDescent="0.35">
      <c r="A17" s="76"/>
      <c r="B17" s="14" t="s">
        <v>35</v>
      </c>
      <c r="C17" s="7" t="s">
        <v>36</v>
      </c>
      <c r="D17" s="46">
        <v>4191110</v>
      </c>
      <c r="E17" s="298"/>
      <c r="F17" s="298"/>
      <c r="G17" s="298"/>
      <c r="H17" s="298"/>
      <c r="I17" s="298"/>
      <c r="J17" s="298"/>
      <c r="K17" s="298"/>
      <c r="L17" s="298"/>
      <c r="M17" s="298"/>
      <c r="N17" s="298"/>
      <c r="O17" s="298"/>
      <c r="P17" s="298"/>
      <c r="Q17" s="298"/>
      <c r="R17" s="77">
        <f t="shared" si="0"/>
        <v>0</v>
      </c>
      <c r="Z17" s="19"/>
    </row>
    <row r="18" spans="1:26" s="14" customFormat="1" x14ac:dyDescent="0.35">
      <c r="A18" s="76"/>
      <c r="B18" s="14" t="s">
        <v>37</v>
      </c>
      <c r="C18" s="7" t="s">
        <v>38</v>
      </c>
      <c r="D18" s="46">
        <v>4191600</v>
      </c>
      <c r="E18" s="298"/>
      <c r="F18" s="298"/>
      <c r="G18" s="298"/>
      <c r="H18" s="298"/>
      <c r="I18" s="298"/>
      <c r="J18" s="298"/>
      <c r="K18" s="298"/>
      <c r="L18" s="298"/>
      <c r="M18" s="298"/>
      <c r="N18" s="298"/>
      <c r="O18" s="298"/>
      <c r="P18" s="298"/>
      <c r="Q18" s="298"/>
      <c r="R18" s="77">
        <f t="shared" si="0"/>
        <v>0</v>
      </c>
      <c r="Z18" s="19"/>
    </row>
    <row r="19" spans="1:26" s="14" customFormat="1" x14ac:dyDescent="0.35">
      <c r="A19" s="76"/>
      <c r="B19" s="14" t="s">
        <v>39</v>
      </c>
      <c r="C19" s="7" t="s">
        <v>40</v>
      </c>
      <c r="D19" s="46">
        <v>4191610</v>
      </c>
      <c r="E19" s="298"/>
      <c r="F19" s="298"/>
      <c r="G19" s="298"/>
      <c r="H19" s="298"/>
      <c r="I19" s="298"/>
      <c r="J19" s="298"/>
      <c r="K19" s="298"/>
      <c r="L19" s="298"/>
      <c r="M19" s="298"/>
      <c r="N19" s="298"/>
      <c r="O19" s="298"/>
      <c r="P19" s="298"/>
      <c r="Q19" s="298"/>
      <c r="R19" s="77">
        <f t="shared" si="0"/>
        <v>0</v>
      </c>
      <c r="Z19" s="19"/>
    </row>
    <row r="20" spans="1:26" s="14" customFormat="1" x14ac:dyDescent="0.35">
      <c r="A20" s="76"/>
      <c r="B20" s="14" t="s">
        <v>41</v>
      </c>
      <c r="C20" s="7" t="s">
        <v>42</v>
      </c>
      <c r="D20" s="46">
        <v>4190410</v>
      </c>
      <c r="E20" s="298"/>
      <c r="F20" s="298"/>
      <c r="G20" s="298"/>
      <c r="H20" s="298"/>
      <c r="I20" s="298"/>
      <c r="J20" s="298"/>
      <c r="K20" s="298"/>
      <c r="L20" s="298"/>
      <c r="M20" s="298"/>
      <c r="N20" s="298"/>
      <c r="O20" s="298"/>
      <c r="P20" s="298"/>
      <c r="Q20" s="298"/>
      <c r="R20" s="77">
        <f t="shared" si="0"/>
        <v>0</v>
      </c>
      <c r="Z20" s="19"/>
    </row>
    <row r="21" spans="1:26" s="14" customFormat="1" x14ac:dyDescent="0.35">
      <c r="A21" s="76"/>
      <c r="B21" s="14" t="s">
        <v>43</v>
      </c>
      <c r="C21" s="7" t="s">
        <v>44</v>
      </c>
      <c r="D21" s="46">
        <v>4190420</v>
      </c>
      <c r="E21" s="298"/>
      <c r="F21" s="298"/>
      <c r="G21" s="298"/>
      <c r="H21" s="298"/>
      <c r="I21" s="298"/>
      <c r="J21" s="298"/>
      <c r="K21" s="298"/>
      <c r="L21" s="298"/>
      <c r="M21" s="298"/>
      <c r="N21" s="298"/>
      <c r="O21" s="298"/>
      <c r="P21" s="298"/>
      <c r="Q21" s="298"/>
      <c r="R21" s="77">
        <f t="shared" si="0"/>
        <v>0</v>
      </c>
      <c r="Z21" s="19"/>
    </row>
    <row r="22" spans="1:26" s="14" customFormat="1" x14ac:dyDescent="0.35">
      <c r="A22" s="76"/>
      <c r="B22" s="14" t="s">
        <v>45</v>
      </c>
      <c r="C22" s="7" t="s">
        <v>46</v>
      </c>
      <c r="D22" s="46">
        <v>4190200</v>
      </c>
      <c r="E22" s="298"/>
      <c r="F22" s="298"/>
      <c r="G22" s="298"/>
      <c r="H22" s="298"/>
      <c r="I22" s="298"/>
      <c r="J22" s="298"/>
      <c r="K22" s="298"/>
      <c r="L22" s="298"/>
      <c r="M22" s="298"/>
      <c r="N22" s="298"/>
      <c r="O22" s="298"/>
      <c r="P22" s="298"/>
      <c r="Q22" s="298"/>
      <c r="R22" s="77">
        <f t="shared" si="0"/>
        <v>0</v>
      </c>
      <c r="Z22" s="19"/>
    </row>
    <row r="23" spans="1:26" s="14" customFormat="1" x14ac:dyDescent="0.35">
      <c r="A23" s="76"/>
      <c r="B23" s="14" t="s">
        <v>47</v>
      </c>
      <c r="C23" s="7" t="s">
        <v>48</v>
      </c>
      <c r="D23" s="46">
        <v>4190386</v>
      </c>
      <c r="E23" s="298"/>
      <c r="F23" s="298"/>
      <c r="G23" s="298"/>
      <c r="H23" s="298"/>
      <c r="I23" s="298"/>
      <c r="J23" s="298"/>
      <c r="K23" s="298"/>
      <c r="L23" s="298"/>
      <c r="M23" s="298"/>
      <c r="N23" s="298"/>
      <c r="O23" s="298"/>
      <c r="P23" s="298"/>
      <c r="Q23" s="298"/>
      <c r="R23" s="77">
        <f t="shared" ref="R23:R25" si="1">SUM(F23:Q23)-E23</f>
        <v>0</v>
      </c>
      <c r="Z23" s="19"/>
    </row>
    <row r="24" spans="1:26" s="14" customFormat="1" x14ac:dyDescent="0.35">
      <c r="A24" s="76"/>
      <c r="B24" s="14" t="s">
        <v>49</v>
      </c>
      <c r="C24" s="7" t="s">
        <v>50</v>
      </c>
      <c r="D24" s="46">
        <v>4190387</v>
      </c>
      <c r="E24" s="298"/>
      <c r="F24" s="298"/>
      <c r="G24" s="298"/>
      <c r="H24" s="298"/>
      <c r="I24" s="298"/>
      <c r="J24" s="298"/>
      <c r="K24" s="298"/>
      <c r="L24" s="298"/>
      <c r="M24" s="298"/>
      <c r="N24" s="298"/>
      <c r="O24" s="298"/>
      <c r="P24" s="298"/>
      <c r="Q24" s="298"/>
      <c r="R24" s="77">
        <f t="shared" si="1"/>
        <v>0</v>
      </c>
      <c r="Z24" s="19"/>
    </row>
    <row r="25" spans="1:26" s="14" customFormat="1" x14ac:dyDescent="0.35">
      <c r="A25" s="76"/>
      <c r="B25" s="14" t="s">
        <v>51</v>
      </c>
      <c r="C25" s="7" t="s">
        <v>52</v>
      </c>
      <c r="D25" s="46">
        <v>4190388</v>
      </c>
      <c r="E25" s="298"/>
      <c r="F25" s="298"/>
      <c r="G25" s="298"/>
      <c r="H25" s="298"/>
      <c r="I25" s="298"/>
      <c r="J25" s="298"/>
      <c r="K25" s="298"/>
      <c r="L25" s="298"/>
      <c r="M25" s="298"/>
      <c r="N25" s="298"/>
      <c r="O25" s="298"/>
      <c r="P25" s="298"/>
      <c r="Q25" s="298"/>
      <c r="R25" s="77">
        <f t="shared" si="1"/>
        <v>0</v>
      </c>
      <c r="Z25" s="19"/>
    </row>
    <row r="26" spans="1:26" s="14" customFormat="1" x14ac:dyDescent="0.35">
      <c r="A26" s="76"/>
      <c r="B26" s="14" t="s">
        <v>53</v>
      </c>
      <c r="C26" s="7" t="s">
        <v>54</v>
      </c>
      <c r="D26" s="46">
        <v>4190380</v>
      </c>
      <c r="E26" s="298"/>
      <c r="F26" s="298"/>
      <c r="G26" s="298"/>
      <c r="H26" s="298"/>
      <c r="I26" s="298"/>
      <c r="J26" s="298"/>
      <c r="K26" s="298"/>
      <c r="L26" s="298"/>
      <c r="M26" s="298"/>
      <c r="N26" s="298"/>
      <c r="O26" s="298"/>
      <c r="P26" s="298"/>
      <c r="Q26" s="298"/>
      <c r="R26" s="77">
        <f>SUM(F26:Q26)-E26</f>
        <v>0</v>
      </c>
      <c r="Z26" s="19"/>
    </row>
    <row r="27" spans="1:26" s="14" customFormat="1" ht="3" customHeight="1" x14ac:dyDescent="0.35">
      <c r="A27" s="76"/>
      <c r="C27" s="7"/>
      <c r="D27" s="46"/>
      <c r="E27" s="56"/>
      <c r="F27" s="56"/>
      <c r="G27" s="56"/>
      <c r="H27" s="56"/>
      <c r="I27" s="56"/>
      <c r="J27" s="56"/>
      <c r="K27" s="56"/>
      <c r="L27" s="56"/>
      <c r="M27" s="56"/>
      <c r="N27" s="56"/>
      <c r="O27" s="56"/>
      <c r="P27" s="56"/>
      <c r="Q27" s="56"/>
      <c r="R27" s="79"/>
      <c r="Z27" s="19"/>
    </row>
    <row r="28" spans="1:26" s="14" customFormat="1" x14ac:dyDescent="0.35">
      <c r="A28" s="76"/>
      <c r="B28" s="14" t="s">
        <v>154</v>
      </c>
      <c r="C28" s="7" t="s">
        <v>155</v>
      </c>
      <c r="D28" s="46">
        <v>4190205</v>
      </c>
      <c r="E28" s="298"/>
      <c r="F28" s="298"/>
      <c r="G28" s="298"/>
      <c r="H28" s="298"/>
      <c r="I28" s="298"/>
      <c r="J28" s="298"/>
      <c r="K28" s="298"/>
      <c r="L28" s="298"/>
      <c r="M28" s="298"/>
      <c r="N28" s="298"/>
      <c r="O28" s="298"/>
      <c r="P28" s="298"/>
      <c r="Q28" s="298"/>
      <c r="R28" s="77">
        <f>SUM(F28:Q28)-E28</f>
        <v>0</v>
      </c>
      <c r="Z28" s="19"/>
    </row>
    <row r="29" spans="1:26" s="14" customFormat="1" ht="16" thickBot="1" x14ac:dyDescent="0.4">
      <c r="A29" s="76"/>
      <c r="B29" s="14" t="s">
        <v>55</v>
      </c>
      <c r="C29" s="7" t="s">
        <v>56</v>
      </c>
      <c r="D29" s="46">
        <v>4190210</v>
      </c>
      <c r="E29" s="298"/>
      <c r="F29" s="298"/>
      <c r="G29" s="298"/>
      <c r="H29" s="298"/>
      <c r="I29" s="298"/>
      <c r="J29" s="298"/>
      <c r="K29" s="298"/>
      <c r="L29" s="298"/>
      <c r="M29" s="298"/>
      <c r="N29" s="298"/>
      <c r="O29" s="298"/>
      <c r="P29" s="298"/>
      <c r="Q29" s="298"/>
      <c r="R29" s="101">
        <f>SUM(F29:Q29)-E29</f>
        <v>0</v>
      </c>
      <c r="Z29" s="19"/>
    </row>
    <row r="30" spans="1:26" s="14" customFormat="1" ht="3" customHeight="1" x14ac:dyDescent="0.35">
      <c r="A30" s="116"/>
      <c r="B30" s="133"/>
      <c r="C30" s="134"/>
      <c r="D30" s="118"/>
      <c r="E30" s="119"/>
      <c r="F30" s="361"/>
      <c r="G30" s="361"/>
      <c r="H30" s="361"/>
      <c r="I30" s="361"/>
      <c r="J30" s="361"/>
      <c r="K30" s="361"/>
      <c r="L30" s="361"/>
      <c r="M30" s="361"/>
      <c r="N30" s="361"/>
      <c r="O30" s="361"/>
      <c r="P30" s="361"/>
      <c r="Q30" s="361"/>
      <c r="R30" s="135"/>
      <c r="Z30" s="19"/>
    </row>
    <row r="31" spans="1:26" s="14" customFormat="1" ht="16" thickBot="1" x14ac:dyDescent="0.4">
      <c r="A31" s="136"/>
      <c r="B31" s="137" t="s">
        <v>516</v>
      </c>
      <c r="C31" s="137"/>
      <c r="D31" s="138"/>
      <c r="E31" s="362">
        <f>ROUND(SUM(E9:E29),2)</f>
        <v>0</v>
      </c>
      <c r="F31" s="363">
        <f>SUM(F9:F29)</f>
        <v>0</v>
      </c>
      <c r="G31" s="363">
        <f t="shared" ref="G31:Q31" si="2">SUM(G9:G29)</f>
        <v>0</v>
      </c>
      <c r="H31" s="363">
        <f t="shared" si="2"/>
        <v>0</v>
      </c>
      <c r="I31" s="363">
        <f t="shared" si="2"/>
        <v>0</v>
      </c>
      <c r="J31" s="363">
        <f t="shared" si="2"/>
        <v>0</v>
      </c>
      <c r="K31" s="363">
        <f t="shared" si="2"/>
        <v>0</v>
      </c>
      <c r="L31" s="363">
        <f t="shared" si="2"/>
        <v>0</v>
      </c>
      <c r="M31" s="363">
        <f t="shared" si="2"/>
        <v>0</v>
      </c>
      <c r="N31" s="363">
        <f t="shared" si="2"/>
        <v>0</v>
      </c>
      <c r="O31" s="363">
        <f t="shared" si="2"/>
        <v>0</v>
      </c>
      <c r="P31" s="363">
        <f t="shared" si="2"/>
        <v>0</v>
      </c>
      <c r="Q31" s="363">
        <f t="shared" si="2"/>
        <v>0</v>
      </c>
      <c r="R31" s="139">
        <f>SUM(R9:R30)</f>
        <v>0</v>
      </c>
      <c r="Z31" s="19"/>
    </row>
    <row r="32" spans="1:26" s="14" customFormat="1" ht="12" customHeight="1" x14ac:dyDescent="0.35">
      <c r="A32" s="72"/>
      <c r="B32" s="73"/>
      <c r="C32" s="102"/>
      <c r="D32" s="103"/>
      <c r="E32" s="112"/>
      <c r="F32" s="364"/>
      <c r="G32" s="364"/>
      <c r="H32" s="364"/>
      <c r="I32" s="364"/>
      <c r="J32" s="364"/>
      <c r="K32" s="364"/>
      <c r="L32" s="364"/>
      <c r="M32" s="364"/>
      <c r="N32" s="364"/>
      <c r="O32" s="364"/>
      <c r="P32" s="364"/>
      <c r="Q32" s="364"/>
      <c r="R32" s="105"/>
      <c r="Z32" s="19"/>
    </row>
    <row r="33" spans="1:26" s="14" customFormat="1" x14ac:dyDescent="0.35">
      <c r="A33" s="76"/>
      <c r="B33" s="56" t="s">
        <v>517</v>
      </c>
      <c r="C33" s="56"/>
      <c r="D33" s="46"/>
      <c r="E33" s="61"/>
      <c r="F33" s="35"/>
      <c r="G33" s="35"/>
      <c r="H33" s="35"/>
      <c r="I33" s="35"/>
      <c r="J33" s="35"/>
      <c r="K33" s="35"/>
      <c r="L33" s="35"/>
      <c r="M33" s="35"/>
      <c r="N33" s="35"/>
      <c r="O33" s="35"/>
      <c r="P33" s="35"/>
      <c r="Q33" s="35"/>
      <c r="R33" s="106"/>
      <c r="Z33" s="19"/>
    </row>
    <row r="34" spans="1:26" s="14" customFormat="1" x14ac:dyDescent="0.35">
      <c r="A34" s="76"/>
      <c r="B34" s="14" t="s">
        <v>57</v>
      </c>
      <c r="C34" s="7" t="s">
        <v>58</v>
      </c>
      <c r="D34" s="46">
        <v>6110000</v>
      </c>
      <c r="E34" s="298"/>
      <c r="F34" s="298"/>
      <c r="G34" s="298"/>
      <c r="H34" s="298"/>
      <c r="I34" s="298"/>
      <c r="J34" s="298"/>
      <c r="K34" s="298"/>
      <c r="L34" s="298"/>
      <c r="M34" s="298"/>
      <c r="N34" s="298"/>
      <c r="O34" s="298"/>
      <c r="P34" s="298"/>
      <c r="Q34" s="298"/>
      <c r="R34" s="77">
        <f t="shared" ref="R34:R63" si="3">SUM(F34:Q34)-E34</f>
        <v>0</v>
      </c>
      <c r="Z34" s="19"/>
    </row>
    <row r="35" spans="1:26" s="14" customFormat="1" x14ac:dyDescent="0.35">
      <c r="A35" s="76"/>
      <c r="B35" s="14" t="s">
        <v>59</v>
      </c>
      <c r="C35" s="7" t="s">
        <v>60</v>
      </c>
      <c r="D35" s="46">
        <v>6110020</v>
      </c>
      <c r="E35" s="298"/>
      <c r="F35" s="298"/>
      <c r="G35" s="298"/>
      <c r="H35" s="298"/>
      <c r="I35" s="298"/>
      <c r="J35" s="298"/>
      <c r="K35" s="298"/>
      <c r="L35" s="298"/>
      <c r="M35" s="298"/>
      <c r="N35" s="298"/>
      <c r="O35" s="298"/>
      <c r="P35" s="298"/>
      <c r="Q35" s="298"/>
      <c r="R35" s="77">
        <f t="shared" si="3"/>
        <v>0</v>
      </c>
      <c r="Z35" s="19"/>
    </row>
    <row r="36" spans="1:26" s="14" customFormat="1" x14ac:dyDescent="0.35">
      <c r="A36" s="76"/>
      <c r="B36" s="14" t="s">
        <v>61</v>
      </c>
      <c r="C36" s="7" t="s">
        <v>62</v>
      </c>
      <c r="D36" s="46">
        <v>6110600</v>
      </c>
      <c r="E36" s="298"/>
      <c r="F36" s="298"/>
      <c r="G36" s="298"/>
      <c r="H36" s="298"/>
      <c r="I36" s="298"/>
      <c r="J36" s="298"/>
      <c r="K36" s="298"/>
      <c r="L36" s="298"/>
      <c r="M36" s="298"/>
      <c r="N36" s="298"/>
      <c r="O36" s="298"/>
      <c r="P36" s="298"/>
      <c r="Q36" s="298"/>
      <c r="R36" s="77">
        <f t="shared" si="3"/>
        <v>0</v>
      </c>
      <c r="Z36" s="19"/>
    </row>
    <row r="37" spans="1:26" s="14" customFormat="1" x14ac:dyDescent="0.35">
      <c r="A37" s="76"/>
      <c r="B37" s="14" t="s">
        <v>63</v>
      </c>
      <c r="C37" s="7" t="s">
        <v>64</v>
      </c>
      <c r="D37" s="78">
        <v>6110720</v>
      </c>
      <c r="E37" s="298"/>
      <c r="F37" s="298"/>
      <c r="G37" s="298"/>
      <c r="H37" s="298"/>
      <c r="I37" s="298"/>
      <c r="J37" s="298"/>
      <c r="K37" s="298"/>
      <c r="L37" s="298"/>
      <c r="M37" s="298"/>
      <c r="N37" s="298"/>
      <c r="O37" s="298"/>
      <c r="P37" s="298"/>
      <c r="Q37" s="298"/>
      <c r="R37" s="77">
        <f t="shared" si="3"/>
        <v>0</v>
      </c>
      <c r="Z37" s="19"/>
    </row>
    <row r="38" spans="1:26" s="14" customFormat="1" x14ac:dyDescent="0.35">
      <c r="A38" s="76"/>
      <c r="B38" s="14" t="s">
        <v>65</v>
      </c>
      <c r="C38" s="7" t="s">
        <v>66</v>
      </c>
      <c r="D38" s="46">
        <v>6110860</v>
      </c>
      <c r="E38" s="298"/>
      <c r="F38" s="298"/>
      <c r="G38" s="298"/>
      <c r="H38" s="298"/>
      <c r="I38" s="298"/>
      <c r="J38" s="298"/>
      <c r="K38" s="298"/>
      <c r="L38" s="298"/>
      <c r="M38" s="298"/>
      <c r="N38" s="298"/>
      <c r="O38" s="298"/>
      <c r="P38" s="298"/>
      <c r="Q38" s="298"/>
      <c r="R38" s="77">
        <f t="shared" si="3"/>
        <v>0</v>
      </c>
      <c r="Z38" s="19"/>
    </row>
    <row r="39" spans="1:26" s="14" customFormat="1" x14ac:dyDescent="0.35">
      <c r="A39" s="76"/>
      <c r="B39" s="14" t="s">
        <v>67</v>
      </c>
      <c r="C39" s="7" t="s">
        <v>68</v>
      </c>
      <c r="D39" s="46">
        <v>6110800</v>
      </c>
      <c r="E39" s="298"/>
      <c r="F39" s="298"/>
      <c r="G39" s="298"/>
      <c r="H39" s="298"/>
      <c r="I39" s="298"/>
      <c r="J39" s="298"/>
      <c r="K39" s="298"/>
      <c r="L39" s="298"/>
      <c r="M39" s="298"/>
      <c r="N39" s="298"/>
      <c r="O39" s="298"/>
      <c r="P39" s="298"/>
      <c r="Q39" s="298"/>
      <c r="R39" s="77">
        <f t="shared" si="3"/>
        <v>0</v>
      </c>
      <c r="Z39" s="19"/>
    </row>
    <row r="40" spans="1:26" s="14" customFormat="1" x14ac:dyDescent="0.35">
      <c r="A40" s="76"/>
      <c r="B40" s="14" t="s">
        <v>69</v>
      </c>
      <c r="C40" s="7" t="s">
        <v>70</v>
      </c>
      <c r="D40" s="46">
        <v>6110640</v>
      </c>
      <c r="E40" s="298"/>
      <c r="F40" s="298"/>
      <c r="G40" s="298"/>
      <c r="H40" s="298"/>
      <c r="I40" s="298"/>
      <c r="J40" s="298"/>
      <c r="K40" s="298"/>
      <c r="L40" s="298"/>
      <c r="M40" s="298"/>
      <c r="N40" s="298"/>
      <c r="O40" s="298"/>
      <c r="P40" s="298"/>
      <c r="Q40" s="298"/>
      <c r="R40" s="77">
        <f t="shared" si="3"/>
        <v>0</v>
      </c>
      <c r="Z40" s="19"/>
    </row>
    <row r="41" spans="1:26" s="14" customFormat="1" x14ac:dyDescent="0.35">
      <c r="A41" s="76"/>
      <c r="B41" s="14" t="s">
        <v>71</v>
      </c>
      <c r="C41" s="7" t="s">
        <v>72</v>
      </c>
      <c r="D41" s="78">
        <v>6116300</v>
      </c>
      <c r="E41" s="298"/>
      <c r="F41" s="298"/>
      <c r="G41" s="298"/>
      <c r="H41" s="298"/>
      <c r="I41" s="298"/>
      <c r="J41" s="298"/>
      <c r="K41" s="298"/>
      <c r="L41" s="298"/>
      <c r="M41" s="298"/>
      <c r="N41" s="298"/>
      <c r="O41" s="298"/>
      <c r="P41" s="298"/>
      <c r="Q41" s="298"/>
      <c r="R41" s="77">
        <f t="shared" si="3"/>
        <v>0</v>
      </c>
      <c r="Z41" s="19"/>
    </row>
    <row r="42" spans="1:26" s="14" customFormat="1" x14ac:dyDescent="0.35">
      <c r="A42" s="76"/>
      <c r="B42" s="14" t="s">
        <v>73</v>
      </c>
      <c r="C42" s="7" t="s">
        <v>74</v>
      </c>
      <c r="D42" s="46">
        <v>6116200</v>
      </c>
      <c r="E42" s="298"/>
      <c r="F42" s="298"/>
      <c r="G42" s="298"/>
      <c r="H42" s="298"/>
      <c r="I42" s="298"/>
      <c r="J42" s="298"/>
      <c r="K42" s="298"/>
      <c r="L42" s="298"/>
      <c r="M42" s="298"/>
      <c r="N42" s="298"/>
      <c r="O42" s="298"/>
      <c r="P42" s="298"/>
      <c r="Q42" s="298"/>
      <c r="R42" s="77">
        <f t="shared" si="3"/>
        <v>0</v>
      </c>
      <c r="Z42" s="19"/>
    </row>
    <row r="43" spans="1:26" s="14" customFormat="1" x14ac:dyDescent="0.35">
      <c r="A43" s="76"/>
      <c r="B43" s="14" t="s">
        <v>75</v>
      </c>
      <c r="C43" s="7" t="s">
        <v>76</v>
      </c>
      <c r="D43" s="46">
        <v>6116610</v>
      </c>
      <c r="E43" s="298"/>
      <c r="F43" s="298"/>
      <c r="G43" s="298"/>
      <c r="H43" s="298"/>
      <c r="I43" s="298"/>
      <c r="J43" s="298"/>
      <c r="K43" s="298"/>
      <c r="L43" s="298"/>
      <c r="M43" s="298"/>
      <c r="N43" s="298"/>
      <c r="O43" s="298"/>
      <c r="P43" s="298"/>
      <c r="Q43" s="298"/>
      <c r="R43" s="77">
        <f t="shared" si="3"/>
        <v>0</v>
      </c>
      <c r="Z43" s="19"/>
    </row>
    <row r="44" spans="1:26" s="14" customFormat="1" x14ac:dyDescent="0.35">
      <c r="A44" s="76"/>
      <c r="B44" s="14" t="s">
        <v>77</v>
      </c>
      <c r="C44" s="7" t="s">
        <v>78</v>
      </c>
      <c r="D44" s="46">
        <v>6116600</v>
      </c>
      <c r="E44" s="298"/>
      <c r="F44" s="298"/>
      <c r="G44" s="298"/>
      <c r="H44" s="298"/>
      <c r="I44" s="298"/>
      <c r="J44" s="298"/>
      <c r="K44" s="298"/>
      <c r="L44" s="298"/>
      <c r="M44" s="298"/>
      <c r="N44" s="298"/>
      <c r="O44" s="298"/>
      <c r="P44" s="298"/>
      <c r="Q44" s="298"/>
      <c r="R44" s="77">
        <f t="shared" si="3"/>
        <v>0</v>
      </c>
      <c r="Z44" s="19"/>
    </row>
    <row r="45" spans="1:26" s="14" customFormat="1" x14ac:dyDescent="0.35">
      <c r="A45" s="76"/>
      <c r="B45" s="14" t="s">
        <v>79</v>
      </c>
      <c r="C45" s="7" t="s">
        <v>80</v>
      </c>
      <c r="D45" s="46">
        <v>6121000</v>
      </c>
      <c r="E45" s="298"/>
      <c r="F45" s="298"/>
      <c r="G45" s="298"/>
      <c r="H45" s="298"/>
      <c r="I45" s="298"/>
      <c r="J45" s="298"/>
      <c r="K45" s="298"/>
      <c r="L45" s="298"/>
      <c r="M45" s="298"/>
      <c r="N45" s="298"/>
      <c r="O45" s="298"/>
      <c r="P45" s="298"/>
      <c r="Q45" s="298"/>
      <c r="R45" s="77">
        <f t="shared" si="3"/>
        <v>0</v>
      </c>
      <c r="Z45" s="19"/>
    </row>
    <row r="46" spans="1:26" s="14" customFormat="1" x14ac:dyDescent="0.35">
      <c r="A46" s="76"/>
      <c r="B46" s="14" t="s">
        <v>81</v>
      </c>
      <c r="C46" s="7" t="s">
        <v>82</v>
      </c>
      <c r="D46" s="46">
        <v>6122310</v>
      </c>
      <c r="E46" s="298"/>
      <c r="F46" s="298"/>
      <c r="G46" s="298"/>
      <c r="H46" s="298"/>
      <c r="I46" s="298"/>
      <c r="J46" s="298"/>
      <c r="K46" s="298"/>
      <c r="L46" s="298"/>
      <c r="M46" s="298"/>
      <c r="N46" s="298"/>
      <c r="O46" s="298"/>
      <c r="P46" s="298"/>
      <c r="Q46" s="298"/>
      <c r="R46" s="77">
        <f t="shared" si="3"/>
        <v>0</v>
      </c>
      <c r="Z46" s="19"/>
    </row>
    <row r="47" spans="1:26" s="14" customFormat="1" x14ac:dyDescent="0.35">
      <c r="A47" s="76"/>
      <c r="B47" s="14" t="s">
        <v>83</v>
      </c>
      <c r="C47" s="7" t="s">
        <v>84</v>
      </c>
      <c r="D47" s="46">
        <v>6122110</v>
      </c>
      <c r="E47" s="298"/>
      <c r="F47" s="298"/>
      <c r="G47" s="298"/>
      <c r="H47" s="298"/>
      <c r="I47" s="298"/>
      <c r="J47" s="298"/>
      <c r="K47" s="298"/>
      <c r="L47" s="298"/>
      <c r="M47" s="298"/>
      <c r="N47" s="298"/>
      <c r="O47" s="298"/>
      <c r="P47" s="298"/>
      <c r="Q47" s="298"/>
      <c r="R47" s="77">
        <f t="shared" si="3"/>
        <v>0</v>
      </c>
      <c r="Z47" s="19"/>
    </row>
    <row r="48" spans="1:26" s="14" customFormat="1" x14ac:dyDescent="0.35">
      <c r="A48" s="76"/>
      <c r="B48" s="14" t="s">
        <v>85</v>
      </c>
      <c r="C48" s="7" t="s">
        <v>86</v>
      </c>
      <c r="D48" s="46">
        <v>6120800</v>
      </c>
      <c r="E48" s="298"/>
      <c r="F48" s="298"/>
      <c r="G48" s="298"/>
      <c r="H48" s="298"/>
      <c r="I48" s="298"/>
      <c r="J48" s="298"/>
      <c r="K48" s="298"/>
      <c r="L48" s="298"/>
      <c r="M48" s="298"/>
      <c r="N48" s="298"/>
      <c r="O48" s="298"/>
      <c r="P48" s="298"/>
      <c r="Q48" s="298"/>
      <c r="R48" s="77">
        <f t="shared" si="3"/>
        <v>0</v>
      </c>
      <c r="Z48" s="19"/>
    </row>
    <row r="49" spans="1:26" s="14" customFormat="1" x14ac:dyDescent="0.35">
      <c r="A49" s="76"/>
      <c r="B49" s="14" t="s">
        <v>87</v>
      </c>
      <c r="C49" s="7" t="s">
        <v>88</v>
      </c>
      <c r="D49" s="46">
        <v>6120220</v>
      </c>
      <c r="E49" s="298"/>
      <c r="F49" s="298"/>
      <c r="G49" s="298"/>
      <c r="H49" s="298"/>
      <c r="I49" s="298"/>
      <c r="J49" s="298"/>
      <c r="K49" s="298"/>
      <c r="L49" s="298"/>
      <c r="M49" s="298"/>
      <c r="N49" s="298"/>
      <c r="O49" s="298"/>
      <c r="P49" s="298"/>
      <c r="Q49" s="298"/>
      <c r="R49" s="77">
        <f t="shared" si="3"/>
        <v>0</v>
      </c>
      <c r="Z49" s="19"/>
    </row>
    <row r="50" spans="1:26" s="14" customFormat="1" x14ac:dyDescent="0.35">
      <c r="A50" s="76"/>
      <c r="B50" s="14" t="s">
        <v>89</v>
      </c>
      <c r="C50" s="7" t="s">
        <v>90</v>
      </c>
      <c r="D50" s="46">
        <v>6120600</v>
      </c>
      <c r="E50" s="298"/>
      <c r="F50" s="298"/>
      <c r="G50" s="298"/>
      <c r="H50" s="298"/>
      <c r="I50" s="298"/>
      <c r="J50" s="298"/>
      <c r="K50" s="298"/>
      <c r="L50" s="298"/>
      <c r="M50" s="298"/>
      <c r="N50" s="298"/>
      <c r="O50" s="298"/>
      <c r="P50" s="298"/>
      <c r="Q50" s="298"/>
      <c r="R50" s="77">
        <f t="shared" si="3"/>
        <v>0</v>
      </c>
      <c r="Z50" s="19"/>
    </row>
    <row r="51" spans="1:26" s="14" customFormat="1" x14ac:dyDescent="0.35">
      <c r="A51" s="76"/>
      <c r="B51" s="14" t="s">
        <v>91</v>
      </c>
      <c r="C51" s="7" t="s">
        <v>92</v>
      </c>
      <c r="D51" s="46">
        <v>6120400</v>
      </c>
      <c r="E51" s="298"/>
      <c r="F51" s="298"/>
      <c r="G51" s="298"/>
      <c r="H51" s="298"/>
      <c r="I51" s="298"/>
      <c r="J51" s="298"/>
      <c r="K51" s="298"/>
      <c r="L51" s="298"/>
      <c r="M51" s="298"/>
      <c r="N51" s="298"/>
      <c r="O51" s="298"/>
      <c r="P51" s="298"/>
      <c r="Q51" s="298"/>
      <c r="R51" s="77">
        <f t="shared" si="3"/>
        <v>0</v>
      </c>
      <c r="Z51" s="19"/>
    </row>
    <row r="52" spans="1:26" s="14" customFormat="1" x14ac:dyDescent="0.35">
      <c r="A52" s="76"/>
      <c r="B52" s="14" t="s">
        <v>93</v>
      </c>
      <c r="C52" s="7" t="s">
        <v>94</v>
      </c>
      <c r="D52" s="46">
        <v>6140130</v>
      </c>
      <c r="E52" s="298"/>
      <c r="F52" s="298"/>
      <c r="G52" s="298"/>
      <c r="H52" s="298"/>
      <c r="I52" s="298"/>
      <c r="J52" s="298"/>
      <c r="K52" s="298"/>
      <c r="L52" s="298"/>
      <c r="M52" s="298"/>
      <c r="N52" s="298"/>
      <c r="O52" s="298"/>
      <c r="P52" s="298"/>
      <c r="Q52" s="298"/>
      <c r="R52" s="77">
        <f t="shared" si="3"/>
        <v>0</v>
      </c>
      <c r="Z52" s="19"/>
    </row>
    <row r="53" spans="1:26" s="14" customFormat="1" x14ac:dyDescent="0.35">
      <c r="A53" s="76"/>
      <c r="B53" s="14" t="s">
        <v>95</v>
      </c>
      <c r="C53" s="7" t="s">
        <v>96</v>
      </c>
      <c r="D53" s="46">
        <v>6142430</v>
      </c>
      <c r="E53" s="298"/>
      <c r="F53" s="298"/>
      <c r="G53" s="298"/>
      <c r="H53" s="298"/>
      <c r="I53" s="298"/>
      <c r="J53" s="298"/>
      <c r="K53" s="298"/>
      <c r="L53" s="298"/>
      <c r="M53" s="298"/>
      <c r="N53" s="298"/>
      <c r="O53" s="298"/>
      <c r="P53" s="298"/>
      <c r="Q53" s="298"/>
      <c r="R53" s="77">
        <f t="shared" si="3"/>
        <v>0</v>
      </c>
      <c r="Z53" s="19"/>
    </row>
    <row r="54" spans="1:26" s="14" customFormat="1" x14ac:dyDescent="0.35">
      <c r="A54" s="76"/>
      <c r="B54" s="14" t="s">
        <v>97</v>
      </c>
      <c r="C54" s="7" t="s">
        <v>98</v>
      </c>
      <c r="D54" s="46">
        <v>6146100</v>
      </c>
      <c r="E54" s="298"/>
      <c r="F54" s="298"/>
      <c r="G54" s="298"/>
      <c r="H54" s="298"/>
      <c r="I54" s="298"/>
      <c r="J54" s="298"/>
      <c r="K54" s="298"/>
      <c r="L54" s="298"/>
      <c r="M54" s="298"/>
      <c r="N54" s="298"/>
      <c r="O54" s="298"/>
      <c r="P54" s="298"/>
      <c r="Q54" s="298"/>
      <c r="R54" s="77">
        <f t="shared" si="3"/>
        <v>0</v>
      </c>
      <c r="Z54" s="19"/>
    </row>
    <row r="55" spans="1:26" s="14" customFormat="1" x14ac:dyDescent="0.35">
      <c r="A55" s="76"/>
      <c r="B55" s="14" t="s">
        <v>99</v>
      </c>
      <c r="C55" s="7" t="s">
        <v>100</v>
      </c>
      <c r="D55" s="46">
        <v>6140000</v>
      </c>
      <c r="E55" s="298"/>
      <c r="F55" s="298"/>
      <c r="G55" s="298"/>
      <c r="H55" s="298"/>
      <c r="I55" s="298"/>
      <c r="J55" s="298"/>
      <c r="K55" s="298"/>
      <c r="L55" s="298"/>
      <c r="M55" s="298"/>
      <c r="N55" s="298"/>
      <c r="O55" s="298"/>
      <c r="P55" s="298"/>
      <c r="Q55" s="298"/>
      <c r="R55" s="77">
        <f t="shared" si="3"/>
        <v>0</v>
      </c>
      <c r="Z55" s="19"/>
    </row>
    <row r="56" spans="1:26" s="14" customFormat="1" x14ac:dyDescent="0.35">
      <c r="A56" s="76"/>
      <c r="B56" s="14" t="s">
        <v>101</v>
      </c>
      <c r="C56" s="7" t="s">
        <v>102</v>
      </c>
      <c r="D56" s="46">
        <v>6121600</v>
      </c>
      <c r="E56" s="298"/>
      <c r="F56" s="298"/>
      <c r="G56" s="298"/>
      <c r="H56" s="298"/>
      <c r="I56" s="298"/>
      <c r="J56" s="298"/>
      <c r="K56" s="298"/>
      <c r="L56" s="298"/>
      <c r="M56" s="298"/>
      <c r="N56" s="298"/>
      <c r="O56" s="298"/>
      <c r="P56" s="298"/>
      <c r="Q56" s="298"/>
      <c r="R56" s="77">
        <f t="shared" si="3"/>
        <v>0</v>
      </c>
      <c r="Z56" s="19"/>
    </row>
    <row r="57" spans="1:26" s="14" customFormat="1" x14ac:dyDescent="0.35">
      <c r="A57" s="76"/>
      <c r="B57" s="14" t="s">
        <v>103</v>
      </c>
      <c r="C57" s="7" t="s">
        <v>104</v>
      </c>
      <c r="D57" s="78">
        <v>6151110</v>
      </c>
      <c r="E57" s="298"/>
      <c r="F57" s="298"/>
      <c r="G57" s="298"/>
      <c r="H57" s="298"/>
      <c r="I57" s="298"/>
      <c r="J57" s="298"/>
      <c r="K57" s="298"/>
      <c r="L57" s="298"/>
      <c r="M57" s="298"/>
      <c r="N57" s="298"/>
      <c r="O57" s="298"/>
      <c r="P57" s="298"/>
      <c r="Q57" s="298"/>
      <c r="R57" s="77">
        <f t="shared" si="3"/>
        <v>0</v>
      </c>
      <c r="Z57" s="19"/>
    </row>
    <row r="58" spans="1:26" s="14" customFormat="1" x14ac:dyDescent="0.35">
      <c r="A58" s="76"/>
      <c r="B58" s="14" t="s">
        <v>105</v>
      </c>
      <c r="C58" s="7" t="s">
        <v>106</v>
      </c>
      <c r="D58" s="46">
        <v>6140200</v>
      </c>
      <c r="E58" s="298"/>
      <c r="F58" s="298"/>
      <c r="G58" s="298"/>
      <c r="H58" s="298"/>
      <c r="I58" s="298"/>
      <c r="J58" s="298"/>
      <c r="K58" s="298"/>
      <c r="L58" s="298"/>
      <c r="M58" s="298"/>
      <c r="N58" s="298"/>
      <c r="O58" s="298"/>
      <c r="P58" s="298"/>
      <c r="Q58" s="298"/>
      <c r="R58" s="77">
        <f t="shared" si="3"/>
        <v>0</v>
      </c>
      <c r="Z58" s="19"/>
    </row>
    <row r="59" spans="1:26" s="14" customFormat="1" x14ac:dyDescent="0.35">
      <c r="A59" s="76"/>
      <c r="B59" s="14" t="s">
        <v>107</v>
      </c>
      <c r="C59" s="7" t="s">
        <v>108</v>
      </c>
      <c r="D59" s="46">
        <v>6111000</v>
      </c>
      <c r="E59" s="298"/>
      <c r="F59" s="298"/>
      <c r="G59" s="298"/>
      <c r="H59" s="298"/>
      <c r="I59" s="298"/>
      <c r="J59" s="298"/>
      <c r="K59" s="298"/>
      <c r="L59" s="298"/>
      <c r="M59" s="298"/>
      <c r="N59" s="298"/>
      <c r="O59" s="298"/>
      <c r="P59" s="298"/>
      <c r="Q59" s="298"/>
      <c r="R59" s="77">
        <f t="shared" si="3"/>
        <v>0</v>
      </c>
      <c r="Z59" s="19"/>
    </row>
    <row r="60" spans="1:26" s="14" customFormat="1" x14ac:dyDescent="0.35">
      <c r="A60" s="76"/>
      <c r="B60" s="14" t="s">
        <v>109</v>
      </c>
      <c r="C60" s="7" t="s">
        <v>110</v>
      </c>
      <c r="D60" s="46">
        <v>6170100</v>
      </c>
      <c r="E60" s="298"/>
      <c r="F60" s="298"/>
      <c r="G60" s="298"/>
      <c r="H60" s="298"/>
      <c r="I60" s="298"/>
      <c r="J60" s="298"/>
      <c r="K60" s="298"/>
      <c r="L60" s="298"/>
      <c r="M60" s="298"/>
      <c r="N60" s="298"/>
      <c r="O60" s="298"/>
      <c r="P60" s="298"/>
      <c r="Q60" s="298"/>
      <c r="R60" s="77">
        <f t="shared" si="3"/>
        <v>0</v>
      </c>
      <c r="Z60" s="19"/>
    </row>
    <row r="61" spans="1:26" s="14" customFormat="1" x14ac:dyDescent="0.35">
      <c r="A61" s="76"/>
      <c r="B61" s="14" t="s">
        <v>111</v>
      </c>
      <c r="C61" s="7" t="s">
        <v>112</v>
      </c>
      <c r="D61" s="46">
        <v>6170110</v>
      </c>
      <c r="E61" s="298"/>
      <c r="F61" s="298"/>
      <c r="G61" s="298"/>
      <c r="H61" s="298"/>
      <c r="I61" s="298"/>
      <c r="J61" s="298"/>
      <c r="K61" s="298"/>
      <c r="L61" s="298"/>
      <c r="M61" s="298"/>
      <c r="N61" s="298"/>
      <c r="O61" s="298"/>
      <c r="P61" s="298"/>
      <c r="Q61" s="298"/>
      <c r="R61" s="77">
        <f t="shared" si="3"/>
        <v>0</v>
      </c>
      <c r="Z61" s="19"/>
    </row>
    <row r="62" spans="1:26" s="14" customFormat="1" x14ac:dyDescent="0.35">
      <c r="A62" s="76"/>
      <c r="B62" s="14" t="s">
        <v>113</v>
      </c>
      <c r="C62" s="7" t="s">
        <v>114</v>
      </c>
      <c r="D62" s="46">
        <v>6181400</v>
      </c>
      <c r="E62" s="298"/>
      <c r="F62" s="298"/>
      <c r="G62" s="298"/>
      <c r="H62" s="298"/>
      <c r="I62" s="298"/>
      <c r="J62" s="298"/>
      <c r="K62" s="298"/>
      <c r="L62" s="298"/>
      <c r="M62" s="298"/>
      <c r="N62" s="298"/>
      <c r="O62" s="298"/>
      <c r="P62" s="298"/>
      <c r="Q62" s="298"/>
      <c r="R62" s="77">
        <f t="shared" si="3"/>
        <v>0</v>
      </c>
      <c r="Z62" s="19"/>
    </row>
    <row r="63" spans="1:26" s="14" customFormat="1" x14ac:dyDescent="0.35">
      <c r="A63" s="76"/>
      <c r="B63" s="25" t="s">
        <v>115</v>
      </c>
      <c r="C63" s="107" t="s">
        <v>518</v>
      </c>
      <c r="D63" s="46">
        <v>6181500</v>
      </c>
      <c r="E63" s="298"/>
      <c r="F63" s="298"/>
      <c r="G63" s="298"/>
      <c r="H63" s="298"/>
      <c r="I63" s="298"/>
      <c r="J63" s="298"/>
      <c r="K63" s="298"/>
      <c r="L63" s="298"/>
      <c r="M63" s="298"/>
      <c r="N63" s="298"/>
      <c r="O63" s="298"/>
      <c r="P63" s="298"/>
      <c r="Q63" s="298"/>
      <c r="R63" s="77">
        <f t="shared" si="3"/>
        <v>0</v>
      </c>
      <c r="S63" s="25"/>
      <c r="Z63" s="19"/>
    </row>
    <row r="64" spans="1:26" s="14" customFormat="1" ht="3" customHeight="1" x14ac:dyDescent="0.35">
      <c r="A64" s="76"/>
      <c r="B64" s="25"/>
      <c r="C64" s="107"/>
      <c r="D64" s="46"/>
      <c r="E64" s="300"/>
      <c r="F64" s="300"/>
      <c r="G64" s="300"/>
      <c r="H64" s="300"/>
      <c r="I64" s="300"/>
      <c r="J64" s="300"/>
      <c r="K64" s="300"/>
      <c r="L64" s="300"/>
      <c r="M64" s="300"/>
      <c r="N64" s="300"/>
      <c r="O64" s="300"/>
      <c r="P64" s="300"/>
      <c r="Q64" s="300"/>
      <c r="R64" s="80"/>
      <c r="S64" s="25"/>
      <c r="Z64" s="19"/>
    </row>
    <row r="65" spans="1:26" s="14" customFormat="1" x14ac:dyDescent="0.35">
      <c r="A65" s="76"/>
      <c r="B65" s="14" t="s">
        <v>116</v>
      </c>
      <c r="C65" s="107" t="s">
        <v>117</v>
      </c>
      <c r="D65" s="46">
        <v>6110610</v>
      </c>
      <c r="E65" s="298"/>
      <c r="F65" s="298"/>
      <c r="G65" s="298"/>
      <c r="H65" s="298"/>
      <c r="I65" s="298"/>
      <c r="J65" s="298"/>
      <c r="K65" s="298"/>
      <c r="L65" s="298"/>
      <c r="M65" s="298"/>
      <c r="N65" s="298"/>
      <c r="O65" s="298"/>
      <c r="P65" s="298"/>
      <c r="Q65" s="298"/>
      <c r="R65" s="77">
        <f>SUM(F65:Q65)-E65</f>
        <v>0</v>
      </c>
      <c r="S65" s="25"/>
      <c r="Z65" s="19"/>
    </row>
    <row r="66" spans="1:26" s="14" customFormat="1" ht="16" thickBot="1" x14ac:dyDescent="0.4">
      <c r="A66" s="76"/>
      <c r="B66" s="25" t="s">
        <v>118</v>
      </c>
      <c r="C66" s="107" t="s">
        <v>119</v>
      </c>
      <c r="D66" s="46">
        <v>6122340</v>
      </c>
      <c r="E66" s="298"/>
      <c r="F66" s="298"/>
      <c r="G66" s="298"/>
      <c r="H66" s="298"/>
      <c r="I66" s="298"/>
      <c r="J66" s="298"/>
      <c r="K66" s="298"/>
      <c r="L66" s="298"/>
      <c r="M66" s="298"/>
      <c r="N66" s="298"/>
      <c r="O66" s="298"/>
      <c r="P66" s="298"/>
      <c r="Q66" s="298"/>
      <c r="R66" s="101">
        <f>SUM(F66:Q66)-E66</f>
        <v>0</v>
      </c>
      <c r="S66" s="25"/>
      <c r="Z66" s="19"/>
    </row>
    <row r="67" spans="1:26" s="14" customFormat="1" ht="3" customHeight="1" x14ac:dyDescent="0.35">
      <c r="A67" s="116"/>
      <c r="B67" s="133"/>
      <c r="C67" s="134"/>
      <c r="D67" s="118"/>
      <c r="E67" s="119"/>
      <c r="F67" s="365"/>
      <c r="G67" s="365"/>
      <c r="H67" s="365"/>
      <c r="I67" s="365"/>
      <c r="J67" s="365"/>
      <c r="K67" s="365"/>
      <c r="L67" s="365"/>
      <c r="M67" s="365"/>
      <c r="N67" s="365"/>
      <c r="O67" s="365"/>
      <c r="P67" s="365"/>
      <c r="Q67" s="365"/>
      <c r="R67" s="120"/>
      <c r="Z67" s="19"/>
    </row>
    <row r="68" spans="1:26" s="14" customFormat="1" ht="16" thickBot="1" x14ac:dyDescent="0.4">
      <c r="A68" s="136"/>
      <c r="B68" s="137" t="s">
        <v>519</v>
      </c>
      <c r="C68" s="137"/>
      <c r="D68" s="138"/>
      <c r="E68" s="362">
        <f>ROUND(SUM(E34:E67),2)</f>
        <v>0</v>
      </c>
      <c r="F68" s="366">
        <f>SUM(F34:F67)</f>
        <v>0</v>
      </c>
      <c r="G68" s="366">
        <f t="shared" ref="G68:R68" si="4">SUM(G34:G67)</f>
        <v>0</v>
      </c>
      <c r="H68" s="366">
        <f t="shared" si="4"/>
        <v>0</v>
      </c>
      <c r="I68" s="366">
        <f t="shared" si="4"/>
        <v>0</v>
      </c>
      <c r="J68" s="366">
        <f t="shared" si="4"/>
        <v>0</v>
      </c>
      <c r="K68" s="366">
        <f t="shared" si="4"/>
        <v>0</v>
      </c>
      <c r="L68" s="366">
        <f t="shared" si="4"/>
        <v>0</v>
      </c>
      <c r="M68" s="366">
        <f t="shared" si="4"/>
        <v>0</v>
      </c>
      <c r="N68" s="366">
        <f t="shared" si="4"/>
        <v>0</v>
      </c>
      <c r="O68" s="366">
        <f t="shared" si="4"/>
        <v>0</v>
      </c>
      <c r="P68" s="366">
        <f t="shared" si="4"/>
        <v>0</v>
      </c>
      <c r="Q68" s="366">
        <f t="shared" si="4"/>
        <v>0</v>
      </c>
      <c r="R68" s="139">
        <f t="shared" si="4"/>
        <v>0</v>
      </c>
      <c r="Z68" s="19"/>
    </row>
    <row r="69" spans="1:26" s="14" customFormat="1" ht="12" customHeight="1" thickBot="1" x14ac:dyDescent="0.4">
      <c r="C69" s="7"/>
      <c r="D69" s="46"/>
      <c r="E69" s="61"/>
      <c r="F69" s="35"/>
      <c r="G69" s="35"/>
      <c r="H69" s="35"/>
      <c r="I69" s="35"/>
      <c r="J69" s="35"/>
      <c r="K69" s="35"/>
      <c r="L69" s="35"/>
      <c r="M69" s="35"/>
      <c r="N69" s="35"/>
      <c r="O69" s="35"/>
      <c r="P69" s="35"/>
      <c r="Q69" s="35"/>
      <c r="R69" s="5"/>
      <c r="Z69" s="19"/>
    </row>
    <row r="70" spans="1:26" s="14" customFormat="1" ht="12" hidden="1" customHeight="1" thickBot="1" x14ac:dyDescent="0.4">
      <c r="C70" s="7"/>
      <c r="D70" s="46"/>
      <c r="E70" s="61"/>
      <c r="F70" s="35"/>
      <c r="G70" s="35"/>
      <c r="H70" s="35"/>
      <c r="I70" s="35"/>
      <c r="J70" s="35"/>
      <c r="K70" s="35"/>
      <c r="L70" s="35"/>
      <c r="M70" s="35"/>
      <c r="N70" s="35"/>
      <c r="O70" s="35"/>
      <c r="P70" s="35"/>
      <c r="Q70" s="35"/>
      <c r="R70" s="5"/>
      <c r="Z70" s="19"/>
    </row>
    <row r="71" spans="1:26" s="14" customFormat="1" ht="18.649999999999999" customHeight="1" x14ac:dyDescent="0.35">
      <c r="A71" s="72"/>
      <c r="B71" s="109" t="s">
        <v>520</v>
      </c>
      <c r="C71" s="109"/>
      <c r="D71" s="103"/>
      <c r="E71" s="112"/>
      <c r="F71" s="364"/>
      <c r="G71" s="364"/>
      <c r="H71" s="364"/>
      <c r="I71" s="364"/>
      <c r="J71" s="364"/>
      <c r="K71" s="364"/>
      <c r="L71" s="364"/>
      <c r="M71" s="364"/>
      <c r="N71" s="364"/>
      <c r="O71" s="364"/>
      <c r="P71" s="364"/>
      <c r="Q71" s="364"/>
      <c r="R71" s="105"/>
      <c r="Z71" s="19"/>
    </row>
    <row r="72" spans="1:26" s="14" customFormat="1" x14ac:dyDescent="0.35">
      <c r="A72" s="76"/>
      <c r="B72" s="14" t="s">
        <v>120</v>
      </c>
      <c r="C72" s="110" t="s">
        <v>121</v>
      </c>
      <c r="D72" s="46">
        <v>4190170</v>
      </c>
      <c r="E72" s="298"/>
      <c r="F72" s="298"/>
      <c r="G72" s="298"/>
      <c r="H72" s="298"/>
      <c r="I72" s="298"/>
      <c r="J72" s="298"/>
      <c r="K72" s="298"/>
      <c r="L72" s="298"/>
      <c r="M72" s="298"/>
      <c r="N72" s="298"/>
      <c r="O72" s="298"/>
      <c r="P72" s="298"/>
      <c r="Q72" s="298"/>
      <c r="R72" s="77">
        <f>SUM(F72:Q72)-E72</f>
        <v>0</v>
      </c>
      <c r="Z72" s="19"/>
    </row>
    <row r="73" spans="1:26" s="14" customFormat="1" x14ac:dyDescent="0.35">
      <c r="A73" s="76"/>
      <c r="B73" s="14" t="s">
        <v>122</v>
      </c>
      <c r="C73" s="110" t="s">
        <v>123</v>
      </c>
      <c r="D73" s="46">
        <v>4190430</v>
      </c>
      <c r="E73" s="298"/>
      <c r="F73" s="298"/>
      <c r="G73" s="298"/>
      <c r="H73" s="298"/>
      <c r="I73" s="298"/>
      <c r="J73" s="298"/>
      <c r="K73" s="298"/>
      <c r="L73" s="298"/>
      <c r="M73" s="298"/>
      <c r="N73" s="298"/>
      <c r="O73" s="298"/>
      <c r="P73" s="298"/>
      <c r="Q73" s="298"/>
      <c r="R73" s="77">
        <f>SUM(F73:Q73)-E73</f>
        <v>0</v>
      </c>
      <c r="Z73" s="19"/>
    </row>
    <row r="74" spans="1:26" s="14" customFormat="1" ht="16" thickBot="1" x14ac:dyDescent="0.4">
      <c r="A74" s="76"/>
      <c r="B74" s="14" t="s">
        <v>124</v>
      </c>
      <c r="C74" s="107" t="s">
        <v>521</v>
      </c>
      <c r="D74" s="46">
        <v>6181510</v>
      </c>
      <c r="E74" s="298"/>
      <c r="F74" s="298"/>
      <c r="G74" s="298"/>
      <c r="H74" s="298"/>
      <c r="I74" s="298"/>
      <c r="J74" s="298"/>
      <c r="K74" s="298"/>
      <c r="L74" s="298"/>
      <c r="M74" s="298"/>
      <c r="N74" s="298"/>
      <c r="O74" s="298"/>
      <c r="P74" s="298"/>
      <c r="Q74" s="298"/>
      <c r="R74" s="101">
        <f>SUM(F74:Q74)-E74</f>
        <v>0</v>
      </c>
      <c r="Z74" s="19"/>
    </row>
    <row r="75" spans="1:26" s="14" customFormat="1" ht="3" customHeight="1" x14ac:dyDescent="0.35">
      <c r="A75" s="116"/>
      <c r="B75" s="133"/>
      <c r="C75" s="134"/>
      <c r="D75" s="118"/>
      <c r="E75" s="119"/>
      <c r="F75" s="365"/>
      <c r="G75" s="365"/>
      <c r="H75" s="365"/>
      <c r="I75" s="365"/>
      <c r="J75" s="365"/>
      <c r="K75" s="365"/>
      <c r="L75" s="365"/>
      <c r="M75" s="365"/>
      <c r="N75" s="365"/>
      <c r="O75" s="365"/>
      <c r="P75" s="365"/>
      <c r="Q75" s="365"/>
      <c r="R75" s="120"/>
      <c r="Z75" s="19"/>
    </row>
    <row r="76" spans="1:26" s="14" customFormat="1" ht="16" thickBot="1" x14ac:dyDescent="0.4">
      <c r="A76" s="136"/>
      <c r="B76" s="137" t="s">
        <v>522</v>
      </c>
      <c r="C76" s="137"/>
      <c r="D76" s="138"/>
      <c r="E76" s="362">
        <f>ROUND(SUM(E72:E74),2)</f>
        <v>0</v>
      </c>
      <c r="F76" s="366">
        <f>SUM(F72:F74)</f>
        <v>0</v>
      </c>
      <c r="G76" s="366">
        <f t="shared" ref="G76:R76" si="5">SUM(G72:G74)</f>
        <v>0</v>
      </c>
      <c r="H76" s="366">
        <f t="shared" si="5"/>
        <v>0</v>
      </c>
      <c r="I76" s="366">
        <f t="shared" si="5"/>
        <v>0</v>
      </c>
      <c r="J76" s="366">
        <f t="shared" si="5"/>
        <v>0</v>
      </c>
      <c r="K76" s="366">
        <f t="shared" si="5"/>
        <v>0</v>
      </c>
      <c r="L76" s="366">
        <f t="shared" si="5"/>
        <v>0</v>
      </c>
      <c r="M76" s="366">
        <f t="shared" si="5"/>
        <v>0</v>
      </c>
      <c r="N76" s="366">
        <f t="shared" si="5"/>
        <v>0</v>
      </c>
      <c r="O76" s="366">
        <f t="shared" si="5"/>
        <v>0</v>
      </c>
      <c r="P76" s="366">
        <f t="shared" si="5"/>
        <v>0</v>
      </c>
      <c r="Q76" s="366">
        <f t="shared" si="5"/>
        <v>0</v>
      </c>
      <c r="R76" s="139">
        <f t="shared" si="5"/>
        <v>0</v>
      </c>
      <c r="Z76" s="19"/>
    </row>
    <row r="77" spans="1:26" s="14" customFormat="1" ht="12" customHeight="1" thickBot="1" x14ac:dyDescent="0.4">
      <c r="B77" s="56"/>
      <c r="C77" s="7"/>
      <c r="D77" s="46"/>
      <c r="E77" s="61"/>
      <c r="F77" s="61"/>
      <c r="G77" s="61"/>
      <c r="H77" s="61"/>
      <c r="I77" s="61"/>
      <c r="J77" s="61"/>
      <c r="K77" s="61"/>
      <c r="L77" s="61"/>
      <c r="M77" s="61"/>
      <c r="N77" s="61"/>
      <c r="O77" s="61"/>
      <c r="P77" s="61"/>
      <c r="Q77" s="61"/>
      <c r="R77" s="61"/>
      <c r="Z77" s="19"/>
    </row>
    <row r="78" spans="1:26" s="14" customFormat="1" x14ac:dyDescent="0.35">
      <c r="A78" s="72"/>
      <c r="B78" s="109" t="s">
        <v>523</v>
      </c>
      <c r="C78" s="109"/>
      <c r="D78" s="103"/>
      <c r="E78" s="112"/>
      <c r="F78" s="364"/>
      <c r="G78" s="364"/>
      <c r="H78" s="364"/>
      <c r="I78" s="364"/>
      <c r="J78" s="364"/>
      <c r="K78" s="364"/>
      <c r="L78" s="364"/>
      <c r="M78" s="364"/>
      <c r="N78" s="364"/>
      <c r="O78" s="364"/>
      <c r="P78" s="364"/>
      <c r="Q78" s="364"/>
      <c r="R78" s="108"/>
      <c r="Z78" s="19"/>
    </row>
    <row r="79" spans="1:26" s="14" customFormat="1" x14ac:dyDescent="0.35">
      <c r="A79" s="76"/>
      <c r="B79" s="14" t="s">
        <v>144</v>
      </c>
      <c r="C79" s="7" t="s">
        <v>145</v>
      </c>
      <c r="D79" s="46">
        <v>6180210</v>
      </c>
      <c r="E79" s="298"/>
      <c r="F79" s="298"/>
      <c r="G79" s="298"/>
      <c r="H79" s="298"/>
      <c r="I79" s="298"/>
      <c r="J79" s="298"/>
      <c r="K79" s="298"/>
      <c r="L79" s="298"/>
      <c r="M79" s="298"/>
      <c r="N79" s="298"/>
      <c r="O79" s="298"/>
      <c r="P79" s="298"/>
      <c r="Q79" s="298"/>
      <c r="R79" s="77">
        <f>SUM(F79:Q79)-E79</f>
        <v>0</v>
      </c>
      <c r="Z79" s="19"/>
    </row>
    <row r="80" spans="1:26" s="14" customFormat="1" x14ac:dyDescent="0.35">
      <c r="A80" s="76"/>
      <c r="B80" s="14" t="s">
        <v>125</v>
      </c>
      <c r="C80" s="7" t="s">
        <v>126</v>
      </c>
      <c r="D80" s="46">
        <v>6180200</v>
      </c>
      <c r="E80" s="298"/>
      <c r="F80" s="298"/>
      <c r="G80" s="298"/>
      <c r="H80" s="298"/>
      <c r="I80" s="298"/>
      <c r="J80" s="298"/>
      <c r="K80" s="298"/>
      <c r="L80" s="298"/>
      <c r="M80" s="298"/>
      <c r="N80" s="298"/>
      <c r="O80" s="298"/>
      <c r="P80" s="298"/>
      <c r="Q80" s="298"/>
      <c r="R80" s="77">
        <f>SUM(F80:Q80)-E80</f>
        <v>0</v>
      </c>
      <c r="Z80" s="19"/>
    </row>
    <row r="81" spans="1:26" s="14" customFormat="1" x14ac:dyDescent="0.35">
      <c r="A81" s="76"/>
      <c r="B81" s="14" t="s">
        <v>128</v>
      </c>
      <c r="C81" s="7" t="s">
        <v>129</v>
      </c>
      <c r="D81" s="78">
        <v>6180230</v>
      </c>
      <c r="E81" s="298"/>
      <c r="F81" s="298"/>
      <c r="G81" s="298"/>
      <c r="H81" s="298"/>
      <c r="I81" s="298"/>
      <c r="J81" s="298"/>
      <c r="K81" s="298"/>
      <c r="L81" s="298"/>
      <c r="M81" s="298"/>
      <c r="N81" s="298"/>
      <c r="O81" s="298"/>
      <c r="P81" s="298"/>
      <c r="Q81" s="298"/>
      <c r="R81" s="77">
        <f>SUM(F81:Q81)-E81</f>
        <v>0</v>
      </c>
      <c r="Z81" s="19"/>
    </row>
    <row r="82" spans="1:26" s="14" customFormat="1" ht="16" thickBot="1" x14ac:dyDescent="0.4">
      <c r="A82" s="76"/>
      <c r="B82" s="14" t="s">
        <v>133</v>
      </c>
      <c r="C82" s="7" t="s">
        <v>134</v>
      </c>
      <c r="D82" s="46">
        <v>6180260</v>
      </c>
      <c r="E82" s="298"/>
      <c r="F82" s="298"/>
      <c r="G82" s="298"/>
      <c r="H82" s="298"/>
      <c r="I82" s="298"/>
      <c r="J82" s="298"/>
      <c r="K82" s="298"/>
      <c r="L82" s="298"/>
      <c r="M82" s="298"/>
      <c r="N82" s="298"/>
      <c r="O82" s="298"/>
      <c r="P82" s="298"/>
      <c r="Q82" s="298"/>
      <c r="R82" s="101">
        <f>SUM(F82:Q82)-E82</f>
        <v>0</v>
      </c>
      <c r="Z82" s="19"/>
    </row>
    <row r="83" spans="1:26" s="14" customFormat="1" ht="3" customHeight="1" x14ac:dyDescent="0.35">
      <c r="A83" s="116"/>
      <c r="B83" s="133"/>
      <c r="C83" s="134"/>
      <c r="D83" s="118"/>
      <c r="E83" s="119"/>
      <c r="F83" s="365"/>
      <c r="G83" s="365"/>
      <c r="H83" s="365"/>
      <c r="I83" s="365"/>
      <c r="J83" s="365"/>
      <c r="K83" s="365"/>
      <c r="L83" s="365"/>
      <c r="M83" s="365"/>
      <c r="N83" s="365"/>
      <c r="O83" s="365"/>
      <c r="P83" s="365"/>
      <c r="Q83" s="365"/>
      <c r="R83" s="120"/>
      <c r="Z83" s="19"/>
    </row>
    <row r="84" spans="1:26" s="14" customFormat="1" ht="16" thickBot="1" x14ac:dyDescent="0.4">
      <c r="A84" s="136"/>
      <c r="B84" s="137" t="s">
        <v>524</v>
      </c>
      <c r="C84" s="137"/>
      <c r="D84" s="138"/>
      <c r="E84" s="362">
        <f>ROUND(SUM(E79:E82),2)</f>
        <v>0</v>
      </c>
      <c r="F84" s="366">
        <f>SUM(F79:F82)</f>
        <v>0</v>
      </c>
      <c r="G84" s="366">
        <f t="shared" ref="G84:R84" si="6">SUM(G79:G82)</f>
        <v>0</v>
      </c>
      <c r="H84" s="366">
        <f t="shared" si="6"/>
        <v>0</v>
      </c>
      <c r="I84" s="366">
        <f t="shared" si="6"/>
        <v>0</v>
      </c>
      <c r="J84" s="366">
        <f t="shared" si="6"/>
        <v>0</v>
      </c>
      <c r="K84" s="366">
        <f t="shared" si="6"/>
        <v>0</v>
      </c>
      <c r="L84" s="366">
        <f t="shared" si="6"/>
        <v>0</v>
      </c>
      <c r="M84" s="366">
        <f t="shared" si="6"/>
        <v>0</v>
      </c>
      <c r="N84" s="366">
        <f t="shared" si="6"/>
        <v>0</v>
      </c>
      <c r="O84" s="366">
        <f t="shared" si="6"/>
        <v>0</v>
      </c>
      <c r="P84" s="366">
        <f t="shared" si="6"/>
        <v>0</v>
      </c>
      <c r="Q84" s="366">
        <f t="shared" si="6"/>
        <v>0</v>
      </c>
      <c r="R84" s="139">
        <f t="shared" si="6"/>
        <v>0</v>
      </c>
      <c r="Z84" s="19"/>
    </row>
    <row r="85" spans="1:26" s="14" customFormat="1" ht="12" customHeight="1" thickBot="1" x14ac:dyDescent="0.4">
      <c r="B85" s="56"/>
      <c r="C85" s="7"/>
      <c r="D85" s="46"/>
      <c r="E85" s="61"/>
      <c r="F85" s="35"/>
      <c r="G85" s="35"/>
      <c r="H85" s="35"/>
      <c r="I85" s="35"/>
      <c r="J85" s="35"/>
      <c r="K85" s="35"/>
      <c r="L85" s="35"/>
      <c r="M85" s="35"/>
      <c r="N85" s="35"/>
      <c r="O85" s="35"/>
      <c r="P85" s="35"/>
      <c r="Q85" s="35"/>
      <c r="R85" s="1"/>
      <c r="Z85" s="19"/>
    </row>
    <row r="86" spans="1:26" s="14" customFormat="1" ht="16" thickBot="1" x14ac:dyDescent="0.4">
      <c r="A86" s="148"/>
      <c r="B86" s="149" t="s">
        <v>525</v>
      </c>
      <c r="C86" s="149"/>
      <c r="D86" s="150"/>
      <c r="E86" s="151"/>
      <c r="F86" s="152"/>
      <c r="G86" s="152"/>
      <c r="H86" s="152"/>
      <c r="I86" s="152"/>
      <c r="J86" s="152"/>
      <c r="K86" s="152"/>
      <c r="L86" s="152"/>
      <c r="M86" s="152"/>
      <c r="N86" s="152"/>
      <c r="O86" s="152"/>
      <c r="P86" s="152"/>
      <c r="Q86" s="152"/>
      <c r="R86" s="153"/>
      <c r="Z86" s="19"/>
    </row>
    <row r="87" spans="1:26" s="14" customFormat="1" x14ac:dyDescent="0.35">
      <c r="A87" s="72"/>
      <c r="B87" s="73" t="s">
        <v>208</v>
      </c>
      <c r="C87" s="102" t="s">
        <v>526</v>
      </c>
      <c r="D87" s="103"/>
      <c r="E87" s="112"/>
      <c r="F87" s="112"/>
      <c r="G87" s="112"/>
      <c r="H87" s="112"/>
      <c r="I87" s="112"/>
      <c r="J87" s="112"/>
      <c r="K87" s="112"/>
      <c r="L87" s="112"/>
      <c r="M87" s="112"/>
      <c r="N87" s="112"/>
      <c r="O87" s="112"/>
      <c r="P87" s="112"/>
      <c r="Q87" s="112"/>
      <c r="R87" s="108"/>
      <c r="Z87" s="19"/>
    </row>
    <row r="88" spans="1:26" s="14" customFormat="1" x14ac:dyDescent="0.35">
      <c r="A88" s="76"/>
      <c r="B88" s="14" t="s">
        <v>209</v>
      </c>
      <c r="C88" s="7" t="s">
        <v>527</v>
      </c>
      <c r="D88" s="46"/>
      <c r="E88" s="61"/>
      <c r="F88" s="61"/>
      <c r="G88" s="61"/>
      <c r="H88" s="61"/>
      <c r="I88" s="61"/>
      <c r="J88" s="61"/>
      <c r="K88" s="61"/>
      <c r="L88" s="61"/>
      <c r="M88" s="61"/>
      <c r="N88" s="61"/>
      <c r="O88" s="61"/>
      <c r="P88" s="61"/>
      <c r="Q88" s="61"/>
      <c r="R88" s="79"/>
      <c r="Z88" s="19"/>
    </row>
    <row r="89" spans="1:26" s="14" customFormat="1" x14ac:dyDescent="0.35">
      <c r="A89" s="141"/>
      <c r="B89" s="142" t="s">
        <v>212</v>
      </c>
      <c r="C89" s="143" t="s">
        <v>528</v>
      </c>
      <c r="D89" s="144"/>
      <c r="E89" s="145"/>
      <c r="F89" s="145"/>
      <c r="G89" s="145"/>
      <c r="H89" s="145"/>
      <c r="I89" s="145"/>
      <c r="J89" s="145"/>
      <c r="K89" s="145"/>
      <c r="L89" s="145"/>
      <c r="M89" s="145"/>
      <c r="N89" s="145"/>
      <c r="O89" s="145"/>
      <c r="P89" s="145"/>
      <c r="Q89" s="145"/>
      <c r="R89" s="146"/>
      <c r="Z89" s="19"/>
    </row>
    <row r="90" spans="1:26" s="1" customFormat="1" ht="16" thickBot="1" x14ac:dyDescent="0.4">
      <c r="A90" s="121"/>
      <c r="B90" s="113" t="s">
        <v>529</v>
      </c>
      <c r="C90" s="122"/>
      <c r="D90" s="81"/>
      <c r="E90" s="123">
        <f>SUM(E87:E89)</f>
        <v>0</v>
      </c>
      <c r="F90" s="123"/>
      <c r="G90" s="123"/>
      <c r="H90" s="123"/>
      <c r="I90" s="123"/>
      <c r="J90" s="123"/>
      <c r="K90" s="123"/>
      <c r="L90" s="123"/>
      <c r="M90" s="123"/>
      <c r="N90" s="123"/>
      <c r="O90" s="123"/>
      <c r="P90" s="123"/>
      <c r="Q90" s="123"/>
      <c r="R90" s="114"/>
      <c r="Z90" s="20"/>
    </row>
    <row r="91" spans="1:26" s="14" customFormat="1" ht="3" customHeight="1" thickBot="1" x14ac:dyDescent="0.4">
      <c r="A91" s="76"/>
      <c r="B91" s="1"/>
      <c r="C91" s="7"/>
      <c r="D91" s="46"/>
      <c r="E91" s="61"/>
      <c r="F91" s="61"/>
      <c r="G91" s="61"/>
      <c r="H91" s="61"/>
      <c r="I91" s="61"/>
      <c r="J91" s="61"/>
      <c r="K91" s="61"/>
      <c r="L91" s="61"/>
      <c r="M91" s="61"/>
      <c r="N91" s="61"/>
      <c r="O91" s="61"/>
      <c r="P91" s="61"/>
      <c r="Q91" s="61"/>
      <c r="R91" s="79"/>
      <c r="Z91" s="19"/>
    </row>
    <row r="92" spans="1:26" s="14" customFormat="1" x14ac:dyDescent="0.35">
      <c r="A92" s="72"/>
      <c r="B92" s="115" t="s">
        <v>210</v>
      </c>
      <c r="C92" s="102" t="s">
        <v>530</v>
      </c>
      <c r="D92" s="103"/>
      <c r="E92" s="112"/>
      <c r="F92" s="112"/>
      <c r="G92" s="112"/>
      <c r="H92" s="112"/>
      <c r="I92" s="112"/>
      <c r="J92" s="112"/>
      <c r="K92" s="112"/>
      <c r="L92" s="112"/>
      <c r="M92" s="112"/>
      <c r="N92" s="112"/>
      <c r="O92" s="112"/>
      <c r="P92" s="112"/>
      <c r="Q92" s="112"/>
      <c r="R92" s="108"/>
      <c r="Z92" s="19"/>
    </row>
    <row r="93" spans="1:26" s="14" customFormat="1" x14ac:dyDescent="0.35">
      <c r="A93" s="141"/>
      <c r="B93" s="147" t="s">
        <v>211</v>
      </c>
      <c r="C93" s="143" t="s">
        <v>531</v>
      </c>
      <c r="D93" s="144"/>
      <c r="E93" s="145"/>
      <c r="F93" s="145"/>
      <c r="G93" s="145"/>
      <c r="H93" s="145"/>
      <c r="I93" s="145"/>
      <c r="J93" s="145"/>
      <c r="K93" s="145"/>
      <c r="L93" s="145"/>
      <c r="M93" s="145"/>
      <c r="N93" s="145"/>
      <c r="O93" s="145"/>
      <c r="P93" s="145"/>
      <c r="Q93" s="145"/>
      <c r="R93" s="146"/>
      <c r="Z93" s="19"/>
    </row>
    <row r="94" spans="1:26" s="1" customFormat="1" ht="16" thickBot="1" x14ac:dyDescent="0.4">
      <c r="A94" s="121"/>
      <c r="B94" s="113" t="s">
        <v>532</v>
      </c>
      <c r="C94" s="122"/>
      <c r="D94" s="81"/>
      <c r="E94" s="123">
        <f>SUM(E92:E93)</f>
        <v>0</v>
      </c>
      <c r="F94" s="123"/>
      <c r="G94" s="123"/>
      <c r="H94" s="123"/>
      <c r="I94" s="123"/>
      <c r="J94" s="123"/>
      <c r="K94" s="123"/>
      <c r="L94" s="123"/>
      <c r="M94" s="123"/>
      <c r="N94" s="123"/>
      <c r="O94" s="123"/>
      <c r="P94" s="123"/>
      <c r="Q94" s="123"/>
      <c r="R94" s="114"/>
      <c r="Z94" s="20"/>
    </row>
    <row r="95" spans="1:26" s="14" customFormat="1" ht="3" customHeight="1" x14ac:dyDescent="0.35">
      <c r="A95" s="116"/>
      <c r="B95" s="140"/>
      <c r="C95" s="134"/>
      <c r="D95" s="118"/>
      <c r="E95" s="119"/>
      <c r="F95" s="119"/>
      <c r="G95" s="119"/>
      <c r="H95" s="119"/>
      <c r="I95" s="119"/>
      <c r="J95" s="119"/>
      <c r="K95" s="119"/>
      <c r="L95" s="119"/>
      <c r="M95" s="119"/>
      <c r="N95" s="119"/>
      <c r="O95" s="119"/>
      <c r="P95" s="119"/>
      <c r="Q95" s="119"/>
      <c r="R95" s="120"/>
      <c r="Z95" s="19"/>
    </row>
    <row r="96" spans="1:26" s="1" customFormat="1" ht="16" thickBot="1" x14ac:dyDescent="0.4">
      <c r="A96" s="154"/>
      <c r="B96" s="155" t="s">
        <v>533</v>
      </c>
      <c r="C96" s="156"/>
      <c r="D96" s="157"/>
      <c r="E96" s="158">
        <f>E90+E94</f>
        <v>0</v>
      </c>
      <c r="F96" s="158"/>
      <c r="G96" s="158"/>
      <c r="H96" s="158"/>
      <c r="I96" s="158"/>
      <c r="J96" s="158"/>
      <c r="K96" s="158"/>
      <c r="L96" s="158"/>
      <c r="M96" s="158"/>
      <c r="N96" s="158"/>
      <c r="O96" s="158"/>
      <c r="P96" s="158"/>
      <c r="Q96" s="158"/>
      <c r="R96" s="159"/>
      <c r="Z96" s="20"/>
    </row>
    <row r="97" spans="1:26" s="14" customFormat="1" ht="16" thickBot="1" x14ac:dyDescent="0.4">
      <c r="B97" s="1"/>
      <c r="C97" s="7"/>
      <c r="D97" s="46"/>
      <c r="E97" s="61"/>
      <c r="F97" s="61"/>
      <c r="G97" s="61"/>
      <c r="H97" s="61"/>
      <c r="I97" s="61"/>
      <c r="J97" s="61"/>
      <c r="K97" s="61"/>
      <c r="L97" s="61"/>
      <c r="M97" s="61"/>
      <c r="N97" s="61"/>
      <c r="O97" s="61"/>
      <c r="P97" s="61"/>
      <c r="Q97" s="61"/>
      <c r="R97" s="1"/>
      <c r="Z97" s="19"/>
    </row>
    <row r="98" spans="1:26" s="14" customFormat="1" ht="16" thickBot="1" x14ac:dyDescent="0.4">
      <c r="A98" s="116"/>
      <c r="B98" s="117" t="s">
        <v>534</v>
      </c>
      <c r="C98" s="117"/>
      <c r="D98" s="118"/>
      <c r="E98" s="119"/>
      <c r="F98" s="119"/>
      <c r="G98" s="119"/>
      <c r="H98" s="119"/>
      <c r="I98" s="119"/>
      <c r="J98" s="119"/>
      <c r="K98" s="119"/>
      <c r="L98" s="119"/>
      <c r="M98" s="119"/>
      <c r="N98" s="119"/>
      <c r="O98" s="119"/>
      <c r="P98" s="119"/>
      <c r="Q98" s="119"/>
      <c r="R98" s="120"/>
      <c r="Z98" s="19"/>
    </row>
    <row r="99" spans="1:26" s="14" customFormat="1" x14ac:dyDescent="0.35">
      <c r="A99" s="72"/>
      <c r="B99" s="73" t="s">
        <v>208</v>
      </c>
      <c r="C99" s="102" t="s">
        <v>526</v>
      </c>
      <c r="D99" s="103"/>
      <c r="E99" s="112">
        <v>0</v>
      </c>
      <c r="F99" s="112"/>
      <c r="G99" s="112"/>
      <c r="H99" s="112"/>
      <c r="I99" s="112"/>
      <c r="J99" s="112"/>
      <c r="K99" s="112"/>
      <c r="L99" s="112"/>
      <c r="M99" s="112"/>
      <c r="N99" s="112"/>
      <c r="O99" s="112"/>
      <c r="P99" s="112"/>
      <c r="Q99" s="112"/>
      <c r="R99" s="108"/>
      <c r="Z99" s="19"/>
    </row>
    <row r="100" spans="1:26" s="14" customFormat="1" x14ac:dyDescent="0.35">
      <c r="A100" s="76"/>
      <c r="B100" s="14" t="s">
        <v>209</v>
      </c>
      <c r="C100" s="7" t="str">
        <f>IF(E100&lt;0,"Uncommitted Revenue - THIS IS A DEFICIT BALANCE","Uncommitted Revenue")</f>
        <v>Uncommitted Revenue</v>
      </c>
      <c r="D100" s="46"/>
      <c r="E100" s="61">
        <f>IFERROR(-SUM(E90)-SUM(E31+E68)-E101,"")</f>
        <v>0</v>
      </c>
      <c r="F100" s="61"/>
      <c r="G100" s="61"/>
      <c r="H100" s="61"/>
      <c r="I100" s="61"/>
      <c r="J100" s="61"/>
      <c r="K100" s="61"/>
      <c r="L100" s="61"/>
      <c r="M100" s="61"/>
      <c r="N100" s="61"/>
      <c r="O100" s="61"/>
      <c r="P100" s="61"/>
      <c r="Q100" s="61"/>
      <c r="R100" s="79"/>
      <c r="Z100" s="19"/>
    </row>
    <row r="101" spans="1:26" s="14" customFormat="1" x14ac:dyDescent="0.35">
      <c r="A101" s="141"/>
      <c r="B101" s="142" t="s">
        <v>212</v>
      </c>
      <c r="C101" s="143" t="s">
        <v>528</v>
      </c>
      <c r="D101" s="144"/>
      <c r="E101" s="145">
        <f>IFERROR(-SUM(E89+E28+E29+E65+E66),"")</f>
        <v>0</v>
      </c>
      <c r="F101" s="145"/>
      <c r="G101" s="145"/>
      <c r="H101" s="145"/>
      <c r="I101" s="145"/>
      <c r="J101" s="145"/>
      <c r="K101" s="145"/>
      <c r="L101" s="145"/>
      <c r="M101" s="145"/>
      <c r="N101" s="145"/>
      <c r="O101" s="145"/>
      <c r="P101" s="145"/>
      <c r="Q101" s="145"/>
      <c r="R101" s="146"/>
      <c r="Z101" s="19"/>
    </row>
    <row r="102" spans="1:26" s="1" customFormat="1" ht="16" thickBot="1" x14ac:dyDescent="0.4">
      <c r="A102" s="121"/>
      <c r="B102" s="113" t="s">
        <v>529</v>
      </c>
      <c r="C102" s="122"/>
      <c r="D102" s="81"/>
      <c r="E102" s="123">
        <f>SUM(E100:E101)</f>
        <v>0</v>
      </c>
      <c r="F102" s="123"/>
      <c r="G102" s="123"/>
      <c r="H102" s="123"/>
      <c r="I102" s="123"/>
      <c r="J102" s="123"/>
      <c r="K102" s="123"/>
      <c r="L102" s="123"/>
      <c r="M102" s="123"/>
      <c r="N102" s="123"/>
      <c r="O102" s="123"/>
      <c r="P102" s="123"/>
      <c r="Q102" s="123"/>
      <c r="R102" s="114"/>
      <c r="Z102" s="20"/>
    </row>
    <row r="103" spans="1:26" s="14" customFormat="1" ht="3" customHeight="1" thickBot="1" x14ac:dyDescent="0.4">
      <c r="A103" s="76"/>
      <c r="B103" s="1"/>
      <c r="C103" s="7"/>
      <c r="D103" s="46"/>
      <c r="E103" s="61"/>
      <c r="F103" s="61"/>
      <c r="G103" s="61"/>
      <c r="H103" s="61"/>
      <c r="I103" s="61"/>
      <c r="J103" s="61"/>
      <c r="K103" s="61"/>
      <c r="L103" s="61"/>
      <c r="M103" s="61"/>
      <c r="N103" s="61"/>
      <c r="O103" s="61"/>
      <c r="P103" s="61"/>
      <c r="Q103" s="61"/>
      <c r="R103" s="79"/>
      <c r="Z103" s="19"/>
    </row>
    <row r="104" spans="1:26" s="14" customFormat="1" x14ac:dyDescent="0.35">
      <c r="A104" s="72"/>
      <c r="B104" s="115" t="s">
        <v>210</v>
      </c>
      <c r="C104" s="102" t="str">
        <f>IF(E104&gt;-0.1,"Devolved Formula Capital","Devolved Formula Capital - THIS CANNOT BE A DEFICIT FIGURE")</f>
        <v>Devolved Formula Capital</v>
      </c>
      <c r="D104" s="103"/>
      <c r="E104" s="112">
        <f>IFERROR(IF(-SUM(E92+E72)&lt;E84,0,-SUM(E92+E72+E84)),"")</f>
        <v>0</v>
      </c>
      <c r="F104" s="112"/>
      <c r="G104" s="112"/>
      <c r="H104" s="112"/>
      <c r="I104" s="112"/>
      <c r="J104" s="112"/>
      <c r="K104" s="112"/>
      <c r="L104" s="112"/>
      <c r="M104" s="112"/>
      <c r="N104" s="112"/>
      <c r="O104" s="112"/>
      <c r="P104" s="112"/>
      <c r="Q104" s="112"/>
      <c r="R104" s="108"/>
      <c r="Z104" s="19"/>
    </row>
    <row r="105" spans="1:26" s="14" customFormat="1" x14ac:dyDescent="0.35">
      <c r="A105" s="141"/>
      <c r="B105" s="147" t="s">
        <v>211</v>
      </c>
      <c r="C105" s="143" t="str">
        <f>IF(E105&lt;0,"Other Capital - THIS CANNOT BE A DEFICIT - PLEASE CORRECT","Other Capital")</f>
        <v>Other Capital</v>
      </c>
      <c r="D105" s="144"/>
      <c r="E105" s="145">
        <f>IFERROR(-SUM(E94+E76+E84+E104),"")</f>
        <v>0</v>
      </c>
      <c r="F105" s="145"/>
      <c r="G105" s="145"/>
      <c r="H105" s="145"/>
      <c r="I105" s="145"/>
      <c r="J105" s="145"/>
      <c r="K105" s="145"/>
      <c r="L105" s="145"/>
      <c r="M105" s="145"/>
      <c r="N105" s="145"/>
      <c r="O105" s="145"/>
      <c r="P105" s="145"/>
      <c r="Q105" s="145"/>
      <c r="R105" s="146"/>
      <c r="Z105" s="19"/>
    </row>
    <row r="106" spans="1:26" s="1" customFormat="1" ht="16" thickBot="1" x14ac:dyDescent="0.4">
      <c r="A106" s="121"/>
      <c r="B106" s="113" t="s">
        <v>532</v>
      </c>
      <c r="C106" s="122"/>
      <c r="D106" s="81"/>
      <c r="E106" s="123">
        <f>SUM(E104:E105)</f>
        <v>0</v>
      </c>
      <c r="F106" s="123"/>
      <c r="G106" s="123"/>
      <c r="H106" s="123"/>
      <c r="I106" s="123"/>
      <c r="J106" s="123"/>
      <c r="K106" s="123"/>
      <c r="L106" s="123"/>
      <c r="M106" s="123"/>
      <c r="N106" s="123"/>
      <c r="O106" s="123"/>
      <c r="P106" s="123"/>
      <c r="Q106" s="123"/>
      <c r="R106" s="114"/>
      <c r="Z106" s="20"/>
    </row>
    <row r="107" spans="1:26" s="14" customFormat="1" ht="3" customHeight="1" x14ac:dyDescent="0.35">
      <c r="A107" s="72"/>
      <c r="B107" s="115"/>
      <c r="C107" s="102"/>
      <c r="D107" s="103"/>
      <c r="E107" s="112"/>
      <c r="F107" s="112"/>
      <c r="G107" s="112"/>
      <c r="H107" s="112"/>
      <c r="I107" s="112"/>
      <c r="J107" s="112"/>
      <c r="K107" s="112"/>
      <c r="L107" s="112"/>
      <c r="M107" s="112"/>
      <c r="N107" s="112"/>
      <c r="O107" s="112"/>
      <c r="P107" s="112"/>
      <c r="Q107" s="112"/>
      <c r="R107" s="108"/>
      <c r="Z107" s="19"/>
    </row>
    <row r="108" spans="1:26" s="124" customFormat="1" ht="25.9" customHeight="1" thickBot="1" x14ac:dyDescent="0.3">
      <c r="A108" s="127"/>
      <c r="B108" s="128" t="str">
        <f>IF(E108&lt;0,"DEFICIT BALANCE CARRIED FORWARD","SURPLUS BALANCE CARRIED FORWARD")</f>
        <v>SURPLUS BALANCE CARRIED FORWARD</v>
      </c>
      <c r="C108" s="129"/>
      <c r="D108" s="130"/>
      <c r="E108" s="131">
        <f>E102+E106</f>
        <v>0</v>
      </c>
      <c r="F108" s="131"/>
      <c r="G108" s="131"/>
      <c r="H108" s="131"/>
      <c r="I108" s="131"/>
      <c r="J108" s="131"/>
      <c r="K108" s="131"/>
      <c r="L108" s="131"/>
      <c r="M108" s="131"/>
      <c r="N108" s="131"/>
      <c r="O108" s="131"/>
      <c r="P108" s="131"/>
      <c r="Q108" s="131"/>
      <c r="R108" s="132"/>
      <c r="Z108" s="125"/>
    </row>
    <row r="109" spans="1:26" s="14" customFormat="1" x14ac:dyDescent="0.35">
      <c r="B109" s="1"/>
      <c r="C109" s="7"/>
      <c r="D109" s="46"/>
      <c r="E109" s="61"/>
      <c r="F109" s="35"/>
      <c r="G109" s="35"/>
      <c r="H109" s="35"/>
      <c r="I109" s="35"/>
      <c r="J109" s="35"/>
      <c r="K109" s="35"/>
      <c r="L109" s="35"/>
      <c r="M109" s="35"/>
      <c r="N109" s="35"/>
      <c r="O109" s="35"/>
      <c r="P109" s="35"/>
      <c r="Q109" s="35"/>
      <c r="R109" s="1"/>
      <c r="Z109" s="19"/>
    </row>
    <row r="110" spans="1:26" s="14" customFormat="1" ht="12" customHeight="1" x14ac:dyDescent="0.4">
      <c r="B110" s="63"/>
      <c r="C110" s="7"/>
      <c r="D110" s="7"/>
      <c r="E110" s="34"/>
      <c r="F110" s="35"/>
      <c r="G110" s="35"/>
      <c r="H110" s="35"/>
      <c r="I110" s="35"/>
      <c r="J110" s="35"/>
      <c r="K110" s="35"/>
      <c r="L110" s="35"/>
      <c r="M110" s="35"/>
      <c r="N110" s="35"/>
      <c r="O110" s="35"/>
      <c r="P110" s="35"/>
      <c r="Q110" s="35"/>
      <c r="R110" s="1"/>
      <c r="Z110" s="19"/>
    </row>
    <row r="111" spans="1:26" s="14" customFormat="1" x14ac:dyDescent="0.35">
      <c r="C111" s="7"/>
      <c r="D111" s="7"/>
      <c r="E111" s="64" t="s">
        <v>535</v>
      </c>
      <c r="F111" s="35"/>
      <c r="G111" s="35"/>
      <c r="H111" s="35"/>
      <c r="I111" s="35"/>
      <c r="J111" s="35"/>
      <c r="K111" s="35"/>
      <c r="L111" s="62" t="s">
        <v>536</v>
      </c>
      <c r="M111" s="62"/>
      <c r="N111" s="62"/>
      <c r="O111" s="62"/>
      <c r="P111" s="62"/>
      <c r="Q111" s="35"/>
      <c r="R111" s="1"/>
      <c r="Z111" s="19"/>
    </row>
    <row r="112" spans="1:26" s="14" customFormat="1" ht="25" customHeight="1" x14ac:dyDescent="0.35">
      <c r="C112" s="65" t="s">
        <v>537</v>
      </c>
      <c r="D112" s="66"/>
      <c r="E112" s="410"/>
      <c r="F112" s="410"/>
      <c r="G112" s="410"/>
      <c r="H112" s="410"/>
      <c r="I112" s="35"/>
      <c r="J112" s="67" t="s">
        <v>538</v>
      </c>
      <c r="K112" s="67"/>
      <c r="L112" s="410"/>
      <c r="M112" s="410"/>
      <c r="N112" s="410"/>
      <c r="O112" s="410"/>
      <c r="P112" s="410"/>
      <c r="Q112" s="35"/>
      <c r="R112" s="1"/>
      <c r="Z112" s="19"/>
    </row>
    <row r="113" spans="1:26" s="14" customFormat="1" ht="25" customHeight="1" x14ac:dyDescent="0.35">
      <c r="C113" s="65" t="s">
        <v>539</v>
      </c>
      <c r="D113" s="66"/>
      <c r="E113" s="411"/>
      <c r="F113" s="411"/>
      <c r="G113" s="411"/>
      <c r="H113" s="411"/>
      <c r="I113" s="35"/>
      <c r="J113" s="67" t="s">
        <v>539</v>
      </c>
      <c r="K113" s="67"/>
      <c r="L113" s="411"/>
      <c r="M113" s="411"/>
      <c r="N113" s="411"/>
      <c r="O113" s="411"/>
      <c r="P113" s="411"/>
      <c r="Q113" s="35"/>
      <c r="R113" s="1"/>
      <c r="Z113" s="19"/>
    </row>
    <row r="114" spans="1:26" s="14" customFormat="1" ht="25" customHeight="1" x14ac:dyDescent="0.35">
      <c r="C114" s="65" t="s">
        <v>540</v>
      </c>
      <c r="D114" s="66"/>
      <c r="E114" s="410"/>
      <c r="F114" s="410"/>
      <c r="G114" s="410"/>
      <c r="H114" s="410"/>
      <c r="I114" s="35"/>
      <c r="J114" s="67" t="s">
        <v>540</v>
      </c>
      <c r="K114" s="67"/>
      <c r="L114" s="410"/>
      <c r="M114" s="410"/>
      <c r="N114" s="410"/>
      <c r="O114" s="410"/>
      <c r="P114" s="410"/>
      <c r="Q114" s="35"/>
      <c r="R114" s="1"/>
      <c r="Z114" s="19"/>
    </row>
    <row r="115" spans="1:26" s="14" customFormat="1" ht="25" customHeight="1" x14ac:dyDescent="0.35">
      <c r="C115" s="65" t="s">
        <v>541</v>
      </c>
      <c r="D115" s="66"/>
      <c r="E115" s="410"/>
      <c r="F115" s="410"/>
      <c r="G115" s="410"/>
      <c r="H115" s="410"/>
      <c r="I115" s="35"/>
      <c r="J115" s="67" t="s">
        <v>541</v>
      </c>
      <c r="K115" s="67"/>
      <c r="L115" s="410"/>
      <c r="M115" s="410"/>
      <c r="N115" s="410"/>
      <c r="O115" s="410"/>
      <c r="P115" s="410"/>
      <c r="Q115" s="35"/>
      <c r="R115" s="1"/>
      <c r="Z115" s="19"/>
    </row>
    <row r="116" spans="1:26" s="14" customFormat="1" ht="25" customHeight="1" x14ac:dyDescent="0.35">
      <c r="C116" s="65"/>
      <c r="D116" s="66"/>
      <c r="E116" s="65"/>
      <c r="F116" s="65"/>
      <c r="G116" s="65"/>
      <c r="H116" s="65"/>
      <c r="I116" s="65"/>
      <c r="J116" s="65"/>
      <c r="K116" s="65"/>
      <c r="L116" s="65"/>
      <c r="M116" s="65"/>
      <c r="N116" s="65"/>
      <c r="O116" s="65"/>
      <c r="P116" s="65"/>
      <c r="Q116" s="65"/>
      <c r="R116" s="1"/>
      <c r="Z116" s="19"/>
    </row>
    <row r="117" spans="1:26" s="14" customFormat="1" ht="18" x14ac:dyDescent="0.4">
      <c r="A117" s="68" t="s">
        <v>542</v>
      </c>
      <c r="C117" s="69"/>
      <c r="D117" s="69"/>
      <c r="E117" s="70"/>
      <c r="F117" s="35"/>
      <c r="G117" s="35"/>
      <c r="H117" s="35"/>
      <c r="I117" s="35"/>
      <c r="J117" s="17"/>
      <c r="K117" s="35"/>
      <c r="L117" s="35"/>
      <c r="M117" s="35"/>
      <c r="N117" s="35"/>
      <c r="O117" s="35"/>
      <c r="P117" s="35"/>
      <c r="Q117" s="35"/>
      <c r="R117" s="1"/>
      <c r="Z117" s="19"/>
    </row>
    <row r="118" spans="1:26" s="14" customFormat="1" ht="18" x14ac:dyDescent="0.4">
      <c r="A118" s="68"/>
      <c r="B118" s="71"/>
      <c r="C118" s="69"/>
      <c r="D118" s="69"/>
      <c r="E118" s="70"/>
      <c r="F118" s="35"/>
      <c r="G118" s="35"/>
      <c r="H118" s="35"/>
      <c r="I118" s="35"/>
      <c r="J118" s="17"/>
      <c r="K118" s="35"/>
      <c r="L118" s="35"/>
      <c r="M118" s="35"/>
      <c r="N118" s="35"/>
      <c r="O118" s="35"/>
      <c r="P118" s="35"/>
      <c r="Q118" s="35"/>
      <c r="R118" s="1"/>
      <c r="Z118" s="19"/>
    </row>
    <row r="119" spans="1:26" s="14" customFormat="1" ht="18" x14ac:dyDescent="0.4">
      <c r="A119" s="68" t="s">
        <v>589</v>
      </c>
      <c r="C119" s="69"/>
      <c r="D119" s="69"/>
      <c r="E119" s="70"/>
      <c r="F119" s="35"/>
      <c r="G119" s="35"/>
      <c r="H119" s="35"/>
      <c r="I119" s="35"/>
      <c r="J119" s="17"/>
      <c r="K119" s="35"/>
      <c r="L119" s="35"/>
      <c r="M119" s="35"/>
      <c r="N119" s="35"/>
      <c r="O119" s="35"/>
      <c r="P119" s="35"/>
      <c r="Q119" s="35"/>
      <c r="R119" s="1"/>
      <c r="Z119" s="20"/>
    </row>
    <row r="120" spans="1:26" s="1" customFormat="1" ht="12" customHeight="1" x14ac:dyDescent="0.35">
      <c r="G120" s="5"/>
      <c r="H120" s="6"/>
      <c r="I120" s="5"/>
      <c r="J120" s="5"/>
      <c r="L120" s="6"/>
      <c r="M120" s="6"/>
      <c r="N120" s="6"/>
      <c r="O120" s="6"/>
      <c r="P120" s="5"/>
      <c r="Q120" s="5"/>
      <c r="Z120" s="19"/>
    </row>
    <row r="121" spans="1:26" s="14" customFormat="1" ht="12" customHeight="1" x14ac:dyDescent="0.35">
      <c r="C121" s="7"/>
      <c r="D121" s="7"/>
      <c r="E121" s="34"/>
      <c r="F121" s="35"/>
      <c r="G121" s="35"/>
      <c r="H121" s="35"/>
      <c r="I121" s="35"/>
      <c r="J121" s="35"/>
      <c r="K121" s="35"/>
      <c r="L121" s="35"/>
      <c r="M121" s="35"/>
      <c r="N121" s="35"/>
      <c r="O121" s="35"/>
      <c r="P121" s="35"/>
      <c r="Q121" s="35"/>
      <c r="R121" s="1"/>
      <c r="Z121" s="19"/>
    </row>
    <row r="122" spans="1:26" s="14" customFormat="1" ht="12" customHeight="1" x14ac:dyDescent="0.35">
      <c r="R122" s="1"/>
      <c r="Z122" s="19"/>
    </row>
    <row r="123" spans="1:26" s="14" customFormat="1" ht="12" customHeight="1" x14ac:dyDescent="0.35">
      <c r="R123" s="1"/>
      <c r="Z123" s="19"/>
    </row>
    <row r="124" spans="1:26" s="14" customFormat="1" ht="12" customHeight="1" x14ac:dyDescent="0.35">
      <c r="R124" s="1"/>
      <c r="Z124" s="19"/>
    </row>
    <row r="125" spans="1:26" s="14" customFormat="1" ht="12" customHeight="1" x14ac:dyDescent="0.35">
      <c r="R125" s="1"/>
      <c r="Z125" s="19"/>
    </row>
    <row r="126" spans="1:26" s="14" customFormat="1" ht="12" customHeight="1" x14ac:dyDescent="0.35">
      <c r="R126" s="1"/>
      <c r="Z126" s="19"/>
    </row>
    <row r="127" spans="1:26" s="14" customFormat="1" ht="12" customHeight="1" x14ac:dyDescent="0.35">
      <c r="R127" s="1"/>
      <c r="Z127" s="19"/>
    </row>
    <row r="128" spans="1:26" s="14" customFormat="1" ht="12" customHeight="1" x14ac:dyDescent="0.35">
      <c r="R128" s="1"/>
      <c r="Z128" s="19"/>
    </row>
    <row r="129" spans="18:26" s="14" customFormat="1" ht="12" customHeight="1" x14ac:dyDescent="0.35">
      <c r="R129" s="1"/>
      <c r="Z129" s="19"/>
    </row>
    <row r="130" spans="18:26" s="14" customFormat="1" ht="12" customHeight="1" x14ac:dyDescent="0.35">
      <c r="R130" s="1"/>
      <c r="Z130" s="19"/>
    </row>
    <row r="131" spans="18:26" s="14" customFormat="1" ht="12" customHeight="1" x14ac:dyDescent="0.35">
      <c r="R131" s="1"/>
      <c r="Z131" s="19"/>
    </row>
    <row r="132" spans="18:26" s="14" customFormat="1" ht="12" customHeight="1" x14ac:dyDescent="0.35">
      <c r="R132" s="1"/>
      <c r="Z132" s="19"/>
    </row>
    <row r="133" spans="18:26" s="14" customFormat="1" ht="12" customHeight="1" x14ac:dyDescent="0.35">
      <c r="R133" s="1"/>
      <c r="Z133" s="19"/>
    </row>
    <row r="134" spans="18:26" s="14" customFormat="1" ht="12" customHeight="1" x14ac:dyDescent="0.35">
      <c r="R134" s="1"/>
      <c r="Z134" s="19"/>
    </row>
    <row r="135" spans="18:26" s="14" customFormat="1" ht="12" customHeight="1" x14ac:dyDescent="0.35">
      <c r="R135" s="1"/>
      <c r="Z135" s="19"/>
    </row>
    <row r="136" spans="18:26" s="14" customFormat="1" ht="12" customHeight="1" x14ac:dyDescent="0.35">
      <c r="R136" s="1"/>
      <c r="Z136" s="19"/>
    </row>
    <row r="137" spans="18:26" s="14" customFormat="1" ht="12" customHeight="1" x14ac:dyDescent="0.35">
      <c r="R137" s="1"/>
      <c r="Z137" s="19"/>
    </row>
    <row r="138" spans="18:26" s="14" customFormat="1" ht="12" customHeight="1" x14ac:dyDescent="0.35">
      <c r="R138" s="1"/>
      <c r="Z138" s="19"/>
    </row>
    <row r="139" spans="18:26" s="14" customFormat="1" ht="12" customHeight="1" x14ac:dyDescent="0.35">
      <c r="R139" s="1"/>
      <c r="Z139" s="19"/>
    </row>
    <row r="140" spans="18:26" s="14" customFormat="1" ht="12" customHeight="1" x14ac:dyDescent="0.35">
      <c r="R140" s="1"/>
      <c r="Z140" s="19"/>
    </row>
    <row r="141" spans="18:26" s="14" customFormat="1" ht="12" customHeight="1" x14ac:dyDescent="0.35">
      <c r="R141" s="1"/>
      <c r="Z141" s="19"/>
    </row>
    <row r="142" spans="18:26" ht="12" customHeight="1" x14ac:dyDescent="0.35"/>
    <row r="143" spans="18:26" ht="12" customHeight="1" x14ac:dyDescent="0.35"/>
    <row r="144" spans="18:26" ht="12" customHeight="1" x14ac:dyDescent="0.35"/>
    <row r="145" ht="12" customHeight="1" x14ac:dyDescent="0.35"/>
    <row r="146" ht="12" customHeight="1" x14ac:dyDescent="0.35"/>
    <row r="147" ht="12" customHeight="1" x14ac:dyDescent="0.35"/>
    <row r="148" ht="12" customHeight="1" x14ac:dyDescent="0.35"/>
    <row r="149" ht="12" customHeight="1" x14ac:dyDescent="0.35"/>
    <row r="150" ht="12" customHeight="1" x14ac:dyDescent="0.35"/>
    <row r="151" ht="12" customHeight="1" x14ac:dyDescent="0.35"/>
    <row r="152" ht="12" customHeight="1" x14ac:dyDescent="0.35"/>
    <row r="153" ht="12" customHeight="1" x14ac:dyDescent="0.35"/>
    <row r="154" ht="12" customHeight="1" x14ac:dyDescent="0.35"/>
    <row r="155" ht="12" customHeight="1" x14ac:dyDescent="0.35"/>
    <row r="156" ht="12" customHeight="1" x14ac:dyDescent="0.35"/>
    <row r="157" ht="12" customHeight="1" x14ac:dyDescent="0.35"/>
    <row r="158" ht="12" customHeight="1" x14ac:dyDescent="0.35"/>
    <row r="159" ht="12" customHeight="1" x14ac:dyDescent="0.35"/>
    <row r="160" ht="12" customHeight="1" x14ac:dyDescent="0.35"/>
    <row r="161" ht="12" customHeight="1" x14ac:dyDescent="0.35"/>
    <row r="162" ht="12" customHeight="1" x14ac:dyDescent="0.35"/>
    <row r="163" ht="12" customHeight="1" x14ac:dyDescent="0.35"/>
    <row r="164" ht="12" customHeight="1" x14ac:dyDescent="0.35"/>
    <row r="165" ht="12" customHeight="1" x14ac:dyDescent="0.35"/>
    <row r="166" ht="12" customHeight="1" x14ac:dyDescent="0.35"/>
    <row r="167" ht="12" customHeight="1" x14ac:dyDescent="0.35"/>
    <row r="168" ht="12" customHeight="1" x14ac:dyDescent="0.35"/>
    <row r="169" ht="12" customHeight="1" x14ac:dyDescent="0.35"/>
    <row r="170" ht="12" customHeight="1" x14ac:dyDescent="0.35"/>
    <row r="171" ht="12" customHeight="1" x14ac:dyDescent="0.35"/>
    <row r="172" ht="12" customHeight="1" x14ac:dyDescent="0.35"/>
    <row r="173" ht="12" customHeight="1" x14ac:dyDescent="0.35"/>
    <row r="174" ht="12" customHeight="1" x14ac:dyDescent="0.35"/>
    <row r="175" ht="12" customHeight="1" x14ac:dyDescent="0.35"/>
    <row r="176" ht="12" customHeight="1" x14ac:dyDescent="0.35"/>
    <row r="177" ht="12" customHeight="1" x14ac:dyDescent="0.35"/>
    <row r="178" ht="12" customHeight="1" x14ac:dyDescent="0.35"/>
    <row r="179" ht="12" customHeight="1" x14ac:dyDescent="0.35"/>
    <row r="180" ht="12" customHeight="1" x14ac:dyDescent="0.35"/>
    <row r="181" ht="12" customHeight="1" x14ac:dyDescent="0.35"/>
    <row r="182" ht="12" customHeight="1" x14ac:dyDescent="0.35"/>
    <row r="183" ht="12" customHeight="1" x14ac:dyDescent="0.35"/>
    <row r="184" ht="12" customHeight="1" x14ac:dyDescent="0.35"/>
    <row r="185" ht="12" customHeight="1" x14ac:dyDescent="0.35"/>
    <row r="186" ht="12" customHeight="1" x14ac:dyDescent="0.35"/>
    <row r="187" ht="12" customHeight="1" x14ac:dyDescent="0.35"/>
    <row r="188" ht="12" customHeight="1" x14ac:dyDescent="0.35"/>
    <row r="189" ht="12" customHeight="1" x14ac:dyDescent="0.35"/>
    <row r="190" ht="12" customHeight="1" x14ac:dyDescent="0.35"/>
    <row r="191" ht="12" customHeight="1" x14ac:dyDescent="0.35"/>
    <row r="192" ht="12" customHeight="1" x14ac:dyDescent="0.35"/>
    <row r="193" ht="12" customHeight="1" x14ac:dyDescent="0.35"/>
    <row r="194" ht="12" customHeight="1" x14ac:dyDescent="0.35"/>
    <row r="195" ht="12" customHeight="1" x14ac:dyDescent="0.35"/>
    <row r="196" ht="12" customHeight="1" x14ac:dyDescent="0.35"/>
    <row r="197" ht="12" customHeight="1" x14ac:dyDescent="0.35"/>
    <row r="198" ht="12" customHeight="1" x14ac:dyDescent="0.35"/>
    <row r="199" ht="12" customHeight="1" x14ac:dyDescent="0.35"/>
    <row r="200" ht="12" customHeight="1" x14ac:dyDescent="0.35"/>
    <row r="201" ht="12" customHeight="1" x14ac:dyDescent="0.35"/>
    <row r="202" ht="12" customHeight="1" x14ac:dyDescent="0.35"/>
    <row r="203" ht="12" customHeight="1" x14ac:dyDescent="0.35"/>
    <row r="204" ht="12" customHeight="1" x14ac:dyDescent="0.35"/>
    <row r="205" ht="12" customHeight="1" x14ac:dyDescent="0.35"/>
    <row r="206" ht="12" customHeight="1" x14ac:dyDescent="0.35"/>
    <row r="207" ht="12" customHeight="1" x14ac:dyDescent="0.35"/>
    <row r="208" ht="12" customHeight="1" x14ac:dyDescent="0.35"/>
    <row r="209" ht="12" customHeight="1" x14ac:dyDescent="0.35"/>
    <row r="210" ht="12" customHeight="1" x14ac:dyDescent="0.35"/>
    <row r="211" ht="12" customHeight="1" x14ac:dyDescent="0.35"/>
    <row r="212" ht="12" customHeight="1" x14ac:dyDescent="0.35"/>
    <row r="213" ht="12" customHeight="1" x14ac:dyDescent="0.35"/>
    <row r="214" ht="12" customHeight="1" x14ac:dyDescent="0.35"/>
    <row r="215" ht="12" customHeight="1" x14ac:dyDescent="0.35"/>
    <row r="216" ht="12" customHeight="1" x14ac:dyDescent="0.35"/>
    <row r="217" ht="12" customHeight="1" x14ac:dyDescent="0.35"/>
    <row r="218" ht="12" customHeight="1" x14ac:dyDescent="0.35"/>
    <row r="219" ht="12" customHeight="1" x14ac:dyDescent="0.35"/>
    <row r="220" ht="12" customHeight="1" x14ac:dyDescent="0.35"/>
    <row r="221" ht="12" customHeight="1" x14ac:dyDescent="0.35"/>
    <row r="222" ht="12" customHeight="1" x14ac:dyDescent="0.35"/>
    <row r="223" ht="12" customHeight="1" x14ac:dyDescent="0.35"/>
    <row r="224" ht="12" customHeight="1" x14ac:dyDescent="0.35"/>
    <row r="225" ht="12" customHeight="1" x14ac:dyDescent="0.35"/>
    <row r="226" ht="12" customHeight="1" x14ac:dyDescent="0.35"/>
    <row r="227" ht="12" customHeight="1" x14ac:dyDescent="0.35"/>
    <row r="228" ht="12" customHeight="1" x14ac:dyDescent="0.35"/>
    <row r="229" ht="12" customHeight="1" x14ac:dyDescent="0.35"/>
    <row r="230" ht="12" customHeight="1" x14ac:dyDescent="0.35"/>
    <row r="231" ht="12" customHeight="1" x14ac:dyDescent="0.35"/>
    <row r="232" ht="12" customHeight="1" x14ac:dyDescent="0.35"/>
    <row r="233" ht="12" customHeight="1" x14ac:dyDescent="0.35"/>
    <row r="234" ht="12" customHeight="1" x14ac:dyDescent="0.35"/>
    <row r="235" ht="12" customHeight="1" x14ac:dyDescent="0.35"/>
    <row r="236" ht="12" customHeight="1" x14ac:dyDescent="0.35"/>
    <row r="237" ht="12" customHeight="1" x14ac:dyDescent="0.35"/>
    <row r="238" ht="12" customHeight="1" x14ac:dyDescent="0.35"/>
    <row r="239" ht="12" customHeight="1" x14ac:dyDescent="0.35"/>
    <row r="240" ht="12" customHeight="1" x14ac:dyDescent="0.35"/>
    <row r="241" ht="12" customHeight="1" x14ac:dyDescent="0.35"/>
    <row r="242" ht="12" customHeight="1" x14ac:dyDescent="0.35"/>
    <row r="243" ht="12" customHeight="1" x14ac:dyDescent="0.35"/>
    <row r="244" ht="12" customHeight="1" x14ac:dyDescent="0.35"/>
    <row r="245" ht="12" customHeight="1" x14ac:dyDescent="0.35"/>
    <row r="246" ht="12" customHeight="1" x14ac:dyDescent="0.35"/>
    <row r="247" ht="12" customHeight="1" x14ac:dyDescent="0.35"/>
    <row r="248" ht="12" customHeight="1" x14ac:dyDescent="0.35"/>
    <row r="249" ht="12" customHeight="1" x14ac:dyDescent="0.35"/>
    <row r="250" ht="12" customHeight="1" x14ac:dyDescent="0.35"/>
    <row r="251" ht="12" customHeight="1" x14ac:dyDescent="0.35"/>
    <row r="252" ht="12" customHeight="1" x14ac:dyDescent="0.35"/>
    <row r="253" ht="12" customHeight="1" x14ac:dyDescent="0.35"/>
    <row r="254" ht="12" customHeight="1" x14ac:dyDescent="0.35"/>
    <row r="255" ht="12" customHeight="1" x14ac:dyDescent="0.35"/>
    <row r="256" ht="12" customHeight="1" x14ac:dyDescent="0.35"/>
    <row r="257" ht="12" customHeight="1" x14ac:dyDescent="0.35"/>
    <row r="258" ht="12" customHeight="1" x14ac:dyDescent="0.35"/>
    <row r="259" ht="12" customHeight="1" x14ac:dyDescent="0.35"/>
    <row r="260" ht="12" customHeight="1" x14ac:dyDescent="0.35"/>
    <row r="261" ht="12" customHeight="1" x14ac:dyDescent="0.35"/>
    <row r="262" ht="12" customHeight="1" x14ac:dyDescent="0.35"/>
    <row r="263" ht="12" customHeight="1" x14ac:dyDescent="0.35"/>
    <row r="264" ht="12" customHeight="1" x14ac:dyDescent="0.35"/>
    <row r="265" ht="12" customHeight="1" x14ac:dyDescent="0.35"/>
    <row r="266" ht="12" customHeight="1" x14ac:dyDescent="0.35"/>
    <row r="267" ht="12" customHeight="1" x14ac:dyDescent="0.35"/>
    <row r="268" ht="12" customHeight="1" x14ac:dyDescent="0.35"/>
    <row r="269" ht="12" customHeight="1" x14ac:dyDescent="0.35"/>
    <row r="270" ht="12" customHeight="1" x14ac:dyDescent="0.35"/>
    <row r="271" ht="12" customHeight="1" x14ac:dyDescent="0.35"/>
    <row r="272" ht="12" customHeight="1" x14ac:dyDescent="0.35"/>
    <row r="273" ht="12" customHeight="1" x14ac:dyDescent="0.35"/>
    <row r="274" ht="12" customHeight="1" x14ac:dyDescent="0.35"/>
    <row r="275" ht="12" customHeight="1" x14ac:dyDescent="0.35"/>
    <row r="276" ht="12" customHeight="1" x14ac:dyDescent="0.35"/>
    <row r="277" ht="12" customHeight="1" x14ac:dyDescent="0.35"/>
    <row r="278" ht="12" customHeight="1" x14ac:dyDescent="0.35"/>
    <row r="279" ht="12" customHeight="1" x14ac:dyDescent="0.35"/>
    <row r="280" ht="12" customHeight="1" x14ac:dyDescent="0.35"/>
    <row r="281" ht="12" customHeight="1" x14ac:dyDescent="0.35"/>
    <row r="282" ht="12" customHeight="1" x14ac:dyDescent="0.35"/>
    <row r="283" ht="12" customHeight="1" x14ac:dyDescent="0.35"/>
    <row r="284" ht="12" customHeight="1" x14ac:dyDescent="0.35"/>
    <row r="285" ht="12" customHeight="1" x14ac:dyDescent="0.35"/>
    <row r="286" ht="12" customHeight="1" x14ac:dyDescent="0.35"/>
    <row r="287" ht="12" customHeight="1" x14ac:dyDescent="0.35"/>
    <row r="288" ht="12" customHeight="1" x14ac:dyDescent="0.35"/>
    <row r="289" ht="12" customHeight="1" x14ac:dyDescent="0.35"/>
    <row r="290" ht="12" customHeight="1" x14ac:dyDescent="0.35"/>
    <row r="291" ht="12" customHeight="1" x14ac:dyDescent="0.35"/>
    <row r="292" ht="12" customHeight="1" x14ac:dyDescent="0.35"/>
    <row r="293" ht="12" customHeight="1" x14ac:dyDescent="0.35"/>
    <row r="294" ht="12" customHeight="1" x14ac:dyDescent="0.35"/>
    <row r="295" ht="12" customHeight="1" x14ac:dyDescent="0.35"/>
    <row r="296" ht="12" customHeight="1" x14ac:dyDescent="0.35"/>
    <row r="297" ht="12" customHeight="1" x14ac:dyDescent="0.35"/>
    <row r="298" ht="12" customHeight="1" x14ac:dyDescent="0.35"/>
    <row r="299" ht="12" customHeight="1" x14ac:dyDescent="0.35"/>
    <row r="300" ht="12" customHeight="1" x14ac:dyDescent="0.35"/>
    <row r="301" ht="12" customHeight="1" x14ac:dyDescent="0.35"/>
    <row r="302" ht="12" customHeight="1" x14ac:dyDescent="0.35"/>
    <row r="303" ht="12" customHeight="1" x14ac:dyDescent="0.35"/>
    <row r="304" ht="12" customHeight="1" x14ac:dyDescent="0.35"/>
    <row r="305" ht="12" customHeight="1" x14ac:dyDescent="0.35"/>
    <row r="306" ht="12" customHeight="1" x14ac:dyDescent="0.35"/>
    <row r="307" ht="12" customHeight="1" x14ac:dyDescent="0.35"/>
    <row r="308" ht="12" customHeight="1" x14ac:dyDescent="0.35"/>
    <row r="309" ht="12" customHeight="1" x14ac:dyDescent="0.35"/>
    <row r="310" ht="12" customHeight="1" x14ac:dyDescent="0.35"/>
    <row r="311" ht="12" customHeight="1" x14ac:dyDescent="0.35"/>
    <row r="312" ht="12" customHeight="1" x14ac:dyDescent="0.35"/>
    <row r="313" ht="12" customHeight="1" x14ac:dyDescent="0.35"/>
    <row r="314" ht="12" customHeight="1" x14ac:dyDescent="0.35"/>
    <row r="315" ht="12" customHeight="1" x14ac:dyDescent="0.35"/>
    <row r="316" ht="12" customHeight="1" x14ac:dyDescent="0.35"/>
    <row r="317" ht="12" customHeight="1" x14ac:dyDescent="0.35"/>
    <row r="318" ht="12" customHeight="1" x14ac:dyDescent="0.35"/>
    <row r="319" ht="12" customHeight="1" x14ac:dyDescent="0.35"/>
    <row r="320" ht="12" customHeight="1" x14ac:dyDescent="0.35"/>
    <row r="321" ht="12" customHeight="1" x14ac:dyDescent="0.35"/>
    <row r="322" ht="12" customHeight="1" x14ac:dyDescent="0.35"/>
    <row r="323" ht="12" customHeight="1" x14ac:dyDescent="0.35"/>
    <row r="324" ht="12" customHeight="1" x14ac:dyDescent="0.35"/>
    <row r="325" ht="12" customHeight="1" x14ac:dyDescent="0.35"/>
    <row r="326" ht="12" customHeight="1" x14ac:dyDescent="0.35"/>
    <row r="327" ht="12" customHeight="1" x14ac:dyDescent="0.35"/>
    <row r="328" ht="12" customHeight="1" x14ac:dyDescent="0.35"/>
    <row r="329" ht="12" customHeight="1" x14ac:dyDescent="0.35"/>
    <row r="330" ht="12" customHeight="1" x14ac:dyDescent="0.35"/>
    <row r="331" ht="12" customHeight="1" x14ac:dyDescent="0.35"/>
    <row r="332" ht="12" customHeight="1" x14ac:dyDescent="0.35"/>
    <row r="333" ht="12" customHeight="1" x14ac:dyDescent="0.35"/>
    <row r="334" ht="12" customHeight="1" x14ac:dyDescent="0.35"/>
    <row r="335" ht="12" customHeight="1" x14ac:dyDescent="0.35"/>
    <row r="336" ht="12" customHeight="1" x14ac:dyDescent="0.35"/>
    <row r="337" ht="12" customHeight="1" x14ac:dyDescent="0.35"/>
    <row r="338" ht="12" customHeight="1" x14ac:dyDescent="0.35"/>
    <row r="339" ht="12" customHeight="1" x14ac:dyDescent="0.35"/>
    <row r="340" ht="12" customHeight="1" x14ac:dyDescent="0.35"/>
    <row r="341" ht="12" customHeight="1" x14ac:dyDescent="0.35"/>
    <row r="342" ht="12" customHeight="1" x14ac:dyDescent="0.35"/>
    <row r="343" ht="12" customHeight="1" x14ac:dyDescent="0.35"/>
    <row r="344" ht="12" customHeight="1" x14ac:dyDescent="0.35"/>
    <row r="345" ht="12" customHeight="1" x14ac:dyDescent="0.35"/>
    <row r="346" ht="12" customHeight="1" x14ac:dyDescent="0.35"/>
    <row r="347" ht="12" customHeight="1" x14ac:dyDescent="0.35"/>
    <row r="348" ht="12" customHeight="1" x14ac:dyDescent="0.35"/>
    <row r="349" ht="12" customHeight="1" x14ac:dyDescent="0.35"/>
    <row r="350" ht="12" customHeight="1" x14ac:dyDescent="0.35"/>
    <row r="351" ht="12" customHeight="1" x14ac:dyDescent="0.35"/>
    <row r="352" ht="12" customHeight="1" x14ac:dyDescent="0.35"/>
    <row r="353" ht="12" customHeight="1" x14ac:dyDescent="0.35"/>
    <row r="354" ht="12" customHeight="1" x14ac:dyDescent="0.35"/>
    <row r="355" ht="12" customHeight="1" x14ac:dyDescent="0.35"/>
    <row r="356" ht="12" customHeight="1" x14ac:dyDescent="0.35"/>
    <row r="357" ht="12" customHeight="1" x14ac:dyDescent="0.35"/>
    <row r="358" ht="12" customHeight="1" x14ac:dyDescent="0.35"/>
    <row r="359" ht="12" customHeight="1" x14ac:dyDescent="0.35"/>
    <row r="360" ht="12" customHeight="1" x14ac:dyDescent="0.35"/>
    <row r="361" ht="12" customHeight="1" x14ac:dyDescent="0.35"/>
    <row r="362" ht="12" customHeight="1" x14ac:dyDescent="0.35"/>
    <row r="363" ht="12" customHeight="1" x14ac:dyDescent="0.35"/>
    <row r="364" ht="12" customHeight="1" x14ac:dyDescent="0.35"/>
    <row r="365" ht="12" customHeight="1" x14ac:dyDescent="0.35"/>
    <row r="366" ht="12" customHeight="1" x14ac:dyDescent="0.35"/>
    <row r="367" ht="12" customHeight="1" x14ac:dyDescent="0.35"/>
    <row r="368" ht="12" customHeight="1" x14ac:dyDescent="0.35"/>
    <row r="369" ht="12" customHeight="1" x14ac:dyDescent="0.35"/>
    <row r="370" ht="12" customHeight="1" x14ac:dyDescent="0.35"/>
    <row r="371" ht="12" customHeight="1" x14ac:dyDescent="0.35"/>
    <row r="372" ht="12" customHeight="1" x14ac:dyDescent="0.35"/>
    <row r="373" ht="12" customHeight="1" x14ac:dyDescent="0.35"/>
    <row r="374" ht="12" customHeight="1" x14ac:dyDescent="0.35"/>
    <row r="375" ht="12" customHeight="1" x14ac:dyDescent="0.35"/>
    <row r="376" ht="12" customHeight="1" x14ac:dyDescent="0.35"/>
    <row r="377" ht="12" customHeight="1" x14ac:dyDescent="0.35"/>
    <row r="378" ht="12" customHeight="1" x14ac:dyDescent="0.35"/>
    <row r="379" ht="12" customHeight="1" x14ac:dyDescent="0.35"/>
    <row r="380" ht="12" customHeight="1" x14ac:dyDescent="0.35"/>
    <row r="381" ht="12" customHeight="1" x14ac:dyDescent="0.35"/>
    <row r="382" ht="12" customHeight="1" x14ac:dyDescent="0.35"/>
    <row r="383" ht="12" customHeight="1" x14ac:dyDescent="0.35"/>
    <row r="384" ht="12" customHeight="1" x14ac:dyDescent="0.35"/>
    <row r="385" ht="12" customHeight="1" x14ac:dyDescent="0.35"/>
    <row r="386" ht="12" customHeight="1" x14ac:dyDescent="0.35"/>
    <row r="387" ht="12" customHeight="1" x14ac:dyDescent="0.35"/>
    <row r="388" ht="12" customHeight="1" x14ac:dyDescent="0.35"/>
    <row r="389" ht="12" customHeight="1" x14ac:dyDescent="0.35"/>
    <row r="390" ht="12" customHeight="1" x14ac:dyDescent="0.35"/>
    <row r="391" ht="12" customHeight="1" x14ac:dyDescent="0.35"/>
    <row r="392" ht="12" customHeight="1" x14ac:dyDescent="0.35"/>
    <row r="393" ht="12" customHeight="1" x14ac:dyDescent="0.35"/>
    <row r="394" ht="12" customHeight="1" x14ac:dyDescent="0.35"/>
    <row r="395" ht="12" customHeight="1" x14ac:dyDescent="0.35"/>
    <row r="396" ht="12" customHeight="1" x14ac:dyDescent="0.35"/>
    <row r="397" ht="12" customHeight="1" x14ac:dyDescent="0.35"/>
    <row r="398" ht="12" customHeight="1" x14ac:dyDescent="0.35"/>
    <row r="399" ht="12" customHeight="1" x14ac:dyDescent="0.35"/>
    <row r="400" ht="12" customHeight="1" x14ac:dyDescent="0.35"/>
    <row r="401" ht="12" customHeight="1" x14ac:dyDescent="0.35"/>
    <row r="402" ht="12" customHeight="1" x14ac:dyDescent="0.35"/>
    <row r="403" ht="12" customHeight="1" x14ac:dyDescent="0.35"/>
    <row r="404" ht="12" customHeight="1" x14ac:dyDescent="0.35"/>
    <row r="405" ht="12" customHeight="1" x14ac:dyDescent="0.35"/>
    <row r="406" ht="12" customHeight="1" x14ac:dyDescent="0.35"/>
    <row r="407" ht="12" customHeight="1" x14ac:dyDescent="0.35"/>
    <row r="408" ht="12" customHeight="1" x14ac:dyDescent="0.35"/>
    <row r="409" ht="12" customHeight="1" x14ac:dyDescent="0.35"/>
    <row r="410" ht="12" customHeight="1" x14ac:dyDescent="0.35"/>
    <row r="411" ht="12" customHeight="1" x14ac:dyDescent="0.35"/>
    <row r="412" ht="12" customHeight="1" x14ac:dyDescent="0.35"/>
    <row r="413" ht="12" customHeight="1" x14ac:dyDescent="0.35"/>
    <row r="414" ht="12" customHeight="1" x14ac:dyDescent="0.35"/>
    <row r="415" ht="12" customHeight="1" x14ac:dyDescent="0.35"/>
    <row r="416" ht="12" customHeight="1" x14ac:dyDescent="0.35"/>
    <row r="417" ht="12" customHeight="1" x14ac:dyDescent="0.35"/>
    <row r="418" ht="12" customHeight="1" x14ac:dyDescent="0.35"/>
    <row r="419" ht="12" customHeight="1" x14ac:dyDescent="0.35"/>
    <row r="420" ht="12" customHeight="1" x14ac:dyDescent="0.35"/>
    <row r="421" ht="12" customHeight="1" x14ac:dyDescent="0.35"/>
    <row r="422" ht="12" customHeight="1" x14ac:dyDescent="0.35"/>
    <row r="423" ht="12" customHeight="1" x14ac:dyDescent="0.35"/>
    <row r="424" ht="12" customHeight="1" x14ac:dyDescent="0.35"/>
    <row r="425" ht="12" customHeight="1" x14ac:dyDescent="0.35"/>
    <row r="426" ht="12" customHeight="1" x14ac:dyDescent="0.35"/>
    <row r="427" ht="12" customHeight="1" x14ac:dyDescent="0.35"/>
    <row r="428" ht="12" customHeight="1" x14ac:dyDescent="0.35"/>
    <row r="429" ht="12" customHeight="1" x14ac:dyDescent="0.35"/>
    <row r="430" ht="12" customHeight="1" x14ac:dyDescent="0.35"/>
    <row r="431" ht="12" customHeight="1" x14ac:dyDescent="0.35"/>
    <row r="432" ht="12" customHeight="1" x14ac:dyDescent="0.35"/>
    <row r="433" ht="12" customHeight="1" x14ac:dyDescent="0.35"/>
    <row r="434" ht="12" customHeight="1" x14ac:dyDescent="0.35"/>
    <row r="435" ht="12" customHeight="1" x14ac:dyDescent="0.35"/>
    <row r="436" ht="12" customHeight="1" x14ac:dyDescent="0.35"/>
    <row r="437" ht="12" customHeight="1" x14ac:dyDescent="0.35"/>
    <row r="438" ht="12" customHeight="1" x14ac:dyDescent="0.35"/>
    <row r="439" ht="12" customHeight="1" x14ac:dyDescent="0.35"/>
    <row r="440" ht="12" customHeight="1" x14ac:dyDescent="0.35"/>
    <row r="441" ht="12" customHeight="1" x14ac:dyDescent="0.35"/>
    <row r="442" ht="12" customHeight="1" x14ac:dyDescent="0.35"/>
    <row r="443" ht="12" customHeight="1" x14ac:dyDescent="0.35"/>
    <row r="444" ht="12" customHeight="1" x14ac:dyDescent="0.35"/>
    <row r="445" ht="12" customHeight="1" x14ac:dyDescent="0.35"/>
    <row r="446" ht="12" customHeight="1" x14ac:dyDescent="0.35"/>
    <row r="447" ht="12" customHeight="1" x14ac:dyDescent="0.35"/>
    <row r="448" ht="12" customHeight="1" x14ac:dyDescent="0.35"/>
    <row r="449" ht="12" customHeight="1" x14ac:dyDescent="0.35"/>
    <row r="450" ht="12" customHeight="1" x14ac:dyDescent="0.35"/>
    <row r="451" ht="12" customHeight="1" x14ac:dyDescent="0.35"/>
    <row r="452" ht="12" customHeight="1" x14ac:dyDescent="0.35"/>
    <row r="453" ht="12" customHeight="1" x14ac:dyDescent="0.35"/>
    <row r="454" ht="12" customHeight="1" x14ac:dyDescent="0.35"/>
    <row r="455" ht="12" customHeight="1" x14ac:dyDescent="0.35"/>
    <row r="456" ht="12" customHeight="1" x14ac:dyDescent="0.35"/>
    <row r="457" ht="12" customHeight="1" x14ac:dyDescent="0.35"/>
    <row r="458" ht="12" customHeight="1" x14ac:dyDescent="0.35"/>
    <row r="459" ht="12" customHeight="1" x14ac:dyDescent="0.35"/>
    <row r="460" ht="12" customHeight="1" x14ac:dyDescent="0.35"/>
    <row r="461" ht="12" customHeight="1" x14ac:dyDescent="0.35"/>
    <row r="462" ht="12" customHeight="1" x14ac:dyDescent="0.35"/>
    <row r="463" ht="12" customHeight="1" x14ac:dyDescent="0.35"/>
    <row r="464" ht="12" customHeight="1" x14ac:dyDescent="0.35"/>
    <row r="465" ht="12" customHeight="1" x14ac:dyDescent="0.35"/>
    <row r="466" ht="12" customHeight="1" x14ac:dyDescent="0.35"/>
    <row r="467" ht="12" customHeight="1" x14ac:dyDescent="0.35"/>
    <row r="468" ht="12" customHeight="1" x14ac:dyDescent="0.35"/>
    <row r="469" ht="12" customHeight="1" x14ac:dyDescent="0.35"/>
    <row r="470" ht="12" customHeight="1" x14ac:dyDescent="0.35"/>
    <row r="471" ht="12" customHeight="1" x14ac:dyDescent="0.35"/>
    <row r="472" ht="12" customHeight="1" x14ac:dyDescent="0.35"/>
    <row r="473" ht="12" customHeight="1" x14ac:dyDescent="0.35"/>
    <row r="474" ht="12" customHeight="1" x14ac:dyDescent="0.35"/>
    <row r="475" ht="12" customHeight="1" x14ac:dyDescent="0.35"/>
    <row r="476" ht="12" customHeight="1" x14ac:dyDescent="0.35"/>
    <row r="477" ht="12" customHeight="1" x14ac:dyDescent="0.35"/>
    <row r="478" ht="12" customHeight="1" x14ac:dyDescent="0.35"/>
    <row r="479" ht="12" customHeight="1" x14ac:dyDescent="0.35"/>
    <row r="480" ht="12" customHeight="1" x14ac:dyDescent="0.35"/>
    <row r="481" ht="12" customHeight="1" x14ac:dyDescent="0.35"/>
    <row r="482" ht="12" customHeight="1" x14ac:dyDescent="0.35"/>
    <row r="483" ht="12" customHeight="1" x14ac:dyDescent="0.35"/>
    <row r="484" ht="12" customHeight="1" x14ac:dyDescent="0.35"/>
    <row r="485" ht="12" customHeight="1" x14ac:dyDescent="0.35"/>
    <row r="486" ht="12" customHeight="1" x14ac:dyDescent="0.35"/>
    <row r="487" ht="12" customHeight="1" x14ac:dyDescent="0.35"/>
    <row r="488" ht="12" customHeight="1" x14ac:dyDescent="0.35"/>
    <row r="489" ht="12" customHeight="1" x14ac:dyDescent="0.35"/>
    <row r="490" ht="12" customHeight="1" x14ac:dyDescent="0.35"/>
    <row r="491" ht="12" customHeight="1" x14ac:dyDescent="0.35"/>
    <row r="492" ht="12" customHeight="1" x14ac:dyDescent="0.35"/>
    <row r="493" ht="12" customHeight="1" x14ac:dyDescent="0.35"/>
    <row r="494" ht="12" customHeight="1" x14ac:dyDescent="0.35"/>
    <row r="495" ht="12" customHeight="1" x14ac:dyDescent="0.35"/>
    <row r="496" ht="12" customHeight="1" x14ac:dyDescent="0.35"/>
    <row r="497" ht="12" customHeight="1" x14ac:dyDescent="0.35"/>
    <row r="498" ht="12" customHeight="1" x14ac:dyDescent="0.35"/>
    <row r="499" ht="12" customHeight="1" x14ac:dyDescent="0.35"/>
    <row r="500" ht="12" customHeight="1" x14ac:dyDescent="0.35"/>
    <row r="501" ht="12" customHeight="1" x14ac:dyDescent="0.35"/>
    <row r="502" ht="12" customHeight="1" x14ac:dyDescent="0.35"/>
    <row r="503" ht="12" customHeight="1" x14ac:dyDescent="0.35"/>
    <row r="504" ht="12" customHeight="1" x14ac:dyDescent="0.35"/>
    <row r="505" ht="12" customHeight="1" x14ac:dyDescent="0.35"/>
    <row r="506" ht="12" customHeight="1" x14ac:dyDescent="0.35"/>
    <row r="507" ht="12" customHeight="1" x14ac:dyDescent="0.35"/>
    <row r="508" ht="12" customHeight="1" x14ac:dyDescent="0.35"/>
    <row r="509" ht="12" customHeight="1" x14ac:dyDescent="0.35"/>
    <row r="510" ht="12" customHeight="1" x14ac:dyDescent="0.35"/>
    <row r="511" ht="12" customHeight="1" x14ac:dyDescent="0.35"/>
    <row r="512" ht="12" customHeight="1" x14ac:dyDescent="0.35"/>
    <row r="513" ht="12" customHeight="1" x14ac:dyDescent="0.35"/>
    <row r="514" ht="12" customHeight="1" x14ac:dyDescent="0.35"/>
    <row r="515" ht="12" customHeight="1" x14ac:dyDescent="0.35"/>
    <row r="516" ht="12" customHeight="1" x14ac:dyDescent="0.35"/>
    <row r="517" ht="12" customHeight="1" x14ac:dyDescent="0.35"/>
    <row r="518" ht="12" customHeight="1" x14ac:dyDescent="0.35"/>
    <row r="519" ht="12" customHeight="1" x14ac:dyDescent="0.35"/>
    <row r="520" ht="12" customHeight="1" x14ac:dyDescent="0.35"/>
    <row r="521" ht="12" customHeight="1" x14ac:dyDescent="0.35"/>
    <row r="522" ht="12" customHeight="1" x14ac:dyDescent="0.35"/>
    <row r="523" ht="12" customHeight="1" x14ac:dyDescent="0.35"/>
    <row r="524" ht="12" customHeight="1" x14ac:dyDescent="0.35"/>
    <row r="525" ht="12" customHeight="1" x14ac:dyDescent="0.35"/>
    <row r="526" ht="12" customHeight="1" x14ac:dyDescent="0.35"/>
    <row r="527" ht="12" customHeight="1" x14ac:dyDescent="0.35"/>
    <row r="528" ht="12" customHeight="1" x14ac:dyDescent="0.35"/>
    <row r="529" ht="12" customHeight="1" x14ac:dyDescent="0.35"/>
    <row r="530" ht="12" customHeight="1" x14ac:dyDescent="0.35"/>
    <row r="531" ht="12" customHeight="1" x14ac:dyDescent="0.35"/>
    <row r="532" ht="12" customHeight="1" x14ac:dyDescent="0.35"/>
    <row r="533" ht="12" customHeight="1" x14ac:dyDescent="0.35"/>
    <row r="534" ht="12" customHeight="1" x14ac:dyDescent="0.35"/>
    <row r="535" ht="12" customHeight="1" x14ac:dyDescent="0.35"/>
    <row r="536" ht="12" customHeight="1" x14ac:dyDescent="0.35"/>
    <row r="537" ht="12" customHeight="1" x14ac:dyDescent="0.35"/>
    <row r="538" ht="12" customHeight="1" x14ac:dyDescent="0.35"/>
    <row r="539" ht="12" customHeight="1" x14ac:dyDescent="0.35"/>
    <row r="540" ht="12" customHeight="1" x14ac:dyDescent="0.35"/>
    <row r="541" ht="12" customHeight="1" x14ac:dyDescent="0.35"/>
    <row r="542" ht="12" customHeight="1" x14ac:dyDescent="0.35"/>
    <row r="543" ht="12" customHeight="1" x14ac:dyDescent="0.35"/>
    <row r="544" ht="12" customHeight="1" x14ac:dyDescent="0.35"/>
    <row r="545" ht="12" customHeight="1" x14ac:dyDescent="0.35"/>
    <row r="546" ht="12" customHeight="1" x14ac:dyDescent="0.35"/>
    <row r="547" ht="12" customHeight="1" x14ac:dyDescent="0.35"/>
    <row r="548" ht="12" customHeight="1" x14ac:dyDescent="0.35"/>
    <row r="549" ht="12" customHeight="1" x14ac:dyDescent="0.35"/>
    <row r="550" ht="12" customHeight="1" x14ac:dyDescent="0.35"/>
    <row r="551" ht="12" customHeight="1" x14ac:dyDescent="0.35"/>
    <row r="552" ht="12" customHeight="1" x14ac:dyDescent="0.35"/>
    <row r="553" ht="12" customHeight="1" x14ac:dyDescent="0.35"/>
    <row r="554" ht="12" customHeight="1" x14ac:dyDescent="0.35"/>
    <row r="555" ht="12" customHeight="1" x14ac:dyDescent="0.35"/>
    <row r="556" ht="12" customHeight="1" x14ac:dyDescent="0.35"/>
    <row r="557" ht="12" customHeight="1" x14ac:dyDescent="0.35"/>
    <row r="558" ht="12" customHeight="1" x14ac:dyDescent="0.35"/>
    <row r="559" ht="12" customHeight="1" x14ac:dyDescent="0.35"/>
    <row r="560" ht="12" customHeight="1" x14ac:dyDescent="0.35"/>
    <row r="561" ht="12" customHeight="1" x14ac:dyDescent="0.35"/>
    <row r="562" ht="12" customHeight="1" x14ac:dyDescent="0.35"/>
    <row r="563" ht="12" customHeight="1" x14ac:dyDescent="0.35"/>
    <row r="564" ht="12" customHeight="1" x14ac:dyDescent="0.35"/>
    <row r="565" ht="12" customHeight="1" x14ac:dyDescent="0.35"/>
    <row r="566" ht="12" customHeight="1" x14ac:dyDescent="0.35"/>
    <row r="567" ht="12" customHeight="1" x14ac:dyDescent="0.35"/>
    <row r="568" ht="12" customHeight="1" x14ac:dyDescent="0.35"/>
    <row r="569" ht="12" customHeight="1" x14ac:dyDescent="0.35"/>
    <row r="570" ht="12" customHeight="1" x14ac:dyDescent="0.35"/>
    <row r="571" ht="12" customHeight="1" x14ac:dyDescent="0.35"/>
    <row r="572" ht="12" customHeight="1" x14ac:dyDescent="0.35"/>
    <row r="573" ht="12" customHeight="1" x14ac:dyDescent="0.35"/>
    <row r="574" ht="12" customHeight="1" x14ac:dyDescent="0.35"/>
    <row r="575" ht="12" customHeight="1" x14ac:dyDescent="0.35"/>
    <row r="576" ht="12" customHeight="1" x14ac:dyDescent="0.35"/>
    <row r="577" ht="12" customHeight="1" x14ac:dyDescent="0.35"/>
    <row r="578" ht="12" customHeight="1" x14ac:dyDescent="0.35"/>
    <row r="579" ht="12" customHeight="1" x14ac:dyDescent="0.35"/>
    <row r="580" ht="12" customHeight="1" x14ac:dyDescent="0.35"/>
    <row r="581" ht="12" customHeight="1" x14ac:dyDescent="0.35"/>
    <row r="582" ht="12" customHeight="1" x14ac:dyDescent="0.35"/>
    <row r="583" ht="12" customHeight="1" x14ac:dyDescent="0.35"/>
    <row r="584" ht="12" customHeight="1" x14ac:dyDescent="0.35"/>
    <row r="585" ht="12" customHeight="1" x14ac:dyDescent="0.35"/>
    <row r="586" ht="12" customHeight="1" x14ac:dyDescent="0.35"/>
    <row r="587" ht="12" customHeight="1" x14ac:dyDescent="0.35"/>
    <row r="588" ht="12" customHeight="1" x14ac:dyDescent="0.35"/>
    <row r="589" ht="12" customHeight="1" x14ac:dyDescent="0.35"/>
    <row r="590" ht="12" customHeight="1" x14ac:dyDescent="0.35"/>
    <row r="591" ht="12" customHeight="1" x14ac:dyDescent="0.35"/>
    <row r="592" ht="12" customHeight="1" x14ac:dyDescent="0.35"/>
    <row r="593" ht="12" customHeight="1" x14ac:dyDescent="0.35"/>
    <row r="594" ht="12" customHeight="1" x14ac:dyDescent="0.35"/>
    <row r="595" ht="12" customHeight="1" x14ac:dyDescent="0.35"/>
    <row r="596" ht="12" customHeight="1" x14ac:dyDescent="0.35"/>
    <row r="597" ht="12" customHeight="1" x14ac:dyDescent="0.35"/>
    <row r="598" ht="12" customHeight="1" x14ac:dyDescent="0.35"/>
    <row r="599" ht="12" customHeight="1" x14ac:dyDescent="0.35"/>
    <row r="600" ht="12" customHeight="1" x14ac:dyDescent="0.35"/>
    <row r="601" ht="12" customHeight="1" x14ac:dyDescent="0.35"/>
    <row r="602" ht="12" customHeight="1" x14ac:dyDescent="0.35"/>
    <row r="603" ht="12" customHeight="1" x14ac:dyDescent="0.35"/>
    <row r="604" ht="12" customHeight="1" x14ac:dyDescent="0.35"/>
    <row r="605" ht="12" customHeight="1" x14ac:dyDescent="0.35"/>
    <row r="606" ht="12" customHeight="1" x14ac:dyDescent="0.35"/>
    <row r="607" ht="12" customHeight="1" x14ac:dyDescent="0.35"/>
    <row r="608" ht="12" customHeight="1" x14ac:dyDescent="0.35"/>
    <row r="609" ht="12" customHeight="1" x14ac:dyDescent="0.35"/>
    <row r="610" ht="12" customHeight="1" x14ac:dyDescent="0.35"/>
    <row r="611" ht="12" customHeight="1" x14ac:dyDescent="0.35"/>
    <row r="612" ht="12" customHeight="1" x14ac:dyDescent="0.35"/>
    <row r="613" ht="12" customHeight="1" x14ac:dyDescent="0.35"/>
    <row r="614" ht="12" customHeight="1" x14ac:dyDescent="0.35"/>
    <row r="615" ht="12" customHeight="1" x14ac:dyDescent="0.35"/>
    <row r="616" ht="12" customHeight="1" x14ac:dyDescent="0.35"/>
    <row r="617" ht="12" customHeight="1" x14ac:dyDescent="0.35"/>
    <row r="618" ht="12" customHeight="1" x14ac:dyDescent="0.35"/>
    <row r="619" ht="12" customHeight="1" x14ac:dyDescent="0.35"/>
    <row r="620" ht="12" customHeight="1" x14ac:dyDescent="0.35"/>
    <row r="621" ht="12" customHeight="1" x14ac:dyDescent="0.35"/>
    <row r="622" ht="12" customHeight="1" x14ac:dyDescent="0.35"/>
    <row r="623" ht="12" customHeight="1" x14ac:dyDescent="0.35"/>
    <row r="624" ht="12" customHeight="1" x14ac:dyDescent="0.35"/>
    <row r="625" ht="12" customHeight="1" x14ac:dyDescent="0.35"/>
    <row r="626" ht="12" customHeight="1" x14ac:dyDescent="0.35"/>
    <row r="627" ht="12" customHeight="1" x14ac:dyDescent="0.35"/>
    <row r="628" ht="12" customHeight="1" x14ac:dyDescent="0.35"/>
    <row r="629" ht="12" customHeight="1" x14ac:dyDescent="0.35"/>
    <row r="630" ht="12" customHeight="1" x14ac:dyDescent="0.35"/>
    <row r="631" ht="12" customHeight="1" x14ac:dyDescent="0.35"/>
    <row r="632" ht="12" customHeight="1" x14ac:dyDescent="0.35"/>
    <row r="633" ht="12" customHeight="1" x14ac:dyDescent="0.35"/>
    <row r="634" ht="12" customHeight="1" x14ac:dyDescent="0.35"/>
    <row r="635" ht="12" customHeight="1" x14ac:dyDescent="0.35"/>
    <row r="636" ht="12" customHeight="1" x14ac:dyDescent="0.35"/>
    <row r="637" ht="12" customHeight="1" x14ac:dyDescent="0.35"/>
    <row r="638" ht="12" customHeight="1" x14ac:dyDescent="0.35"/>
    <row r="639" ht="12" customHeight="1" x14ac:dyDescent="0.35"/>
    <row r="640" ht="12" customHeight="1" x14ac:dyDescent="0.35"/>
    <row r="641" ht="12" customHeight="1" x14ac:dyDescent="0.35"/>
    <row r="642" ht="12" customHeight="1" x14ac:dyDescent="0.35"/>
    <row r="643" ht="12" customHeight="1" x14ac:dyDescent="0.35"/>
    <row r="644" ht="12" customHeight="1" x14ac:dyDescent="0.35"/>
    <row r="645" ht="12" customHeight="1" x14ac:dyDescent="0.35"/>
    <row r="646" ht="12" customHeight="1" x14ac:dyDescent="0.35"/>
    <row r="647" ht="12" customHeight="1" x14ac:dyDescent="0.35"/>
    <row r="648" ht="12" customHeight="1" x14ac:dyDescent="0.35"/>
    <row r="649" ht="12" customHeight="1" x14ac:dyDescent="0.35"/>
    <row r="650" ht="12" customHeight="1" x14ac:dyDescent="0.35"/>
    <row r="651" ht="12" customHeight="1" x14ac:dyDescent="0.35"/>
    <row r="652" ht="12" customHeight="1" x14ac:dyDescent="0.35"/>
    <row r="653" ht="12" customHeight="1" x14ac:dyDescent="0.35"/>
    <row r="654" ht="12" customHeight="1" x14ac:dyDescent="0.35"/>
    <row r="655" ht="12" customHeight="1" x14ac:dyDescent="0.35"/>
    <row r="656" ht="12" customHeight="1" x14ac:dyDescent="0.35"/>
    <row r="657" ht="12" customHeight="1" x14ac:dyDescent="0.35"/>
    <row r="658" ht="12" customHeight="1" x14ac:dyDescent="0.35"/>
    <row r="659" ht="12" customHeight="1" x14ac:dyDescent="0.35"/>
    <row r="660" ht="12" customHeight="1" x14ac:dyDescent="0.35"/>
    <row r="661" ht="12" customHeight="1" x14ac:dyDescent="0.35"/>
    <row r="662" ht="12" customHeight="1" x14ac:dyDescent="0.35"/>
    <row r="663" ht="12" customHeight="1" x14ac:dyDescent="0.35"/>
    <row r="664" ht="12" customHeight="1" x14ac:dyDescent="0.35"/>
    <row r="665" ht="12" customHeight="1" x14ac:dyDescent="0.35"/>
    <row r="666" ht="12" customHeight="1" x14ac:dyDescent="0.35"/>
    <row r="667" ht="12" customHeight="1" x14ac:dyDescent="0.35"/>
    <row r="668" ht="12" customHeight="1" x14ac:dyDescent="0.35"/>
    <row r="669" ht="12" customHeight="1" x14ac:dyDescent="0.35"/>
    <row r="670" ht="12" customHeight="1" x14ac:dyDescent="0.35"/>
    <row r="671" ht="12" customHeight="1" x14ac:dyDescent="0.35"/>
    <row r="672" ht="12" customHeight="1" x14ac:dyDescent="0.35"/>
    <row r="673" ht="12" customHeight="1" x14ac:dyDescent="0.35"/>
    <row r="674" ht="12" customHeight="1" x14ac:dyDescent="0.35"/>
    <row r="675" ht="12" customHeight="1" x14ac:dyDescent="0.35"/>
    <row r="676" ht="12" customHeight="1" x14ac:dyDescent="0.35"/>
    <row r="677" ht="12" customHeight="1" x14ac:dyDescent="0.35"/>
    <row r="678" ht="12" customHeight="1" x14ac:dyDescent="0.35"/>
    <row r="679" ht="12" customHeight="1" x14ac:dyDescent="0.35"/>
    <row r="680" ht="12" customHeight="1" x14ac:dyDescent="0.35"/>
    <row r="681" ht="12" customHeight="1" x14ac:dyDescent="0.35"/>
    <row r="682" ht="12" customHeight="1" x14ac:dyDescent="0.35"/>
    <row r="683" ht="12" customHeight="1" x14ac:dyDescent="0.35"/>
    <row r="684" ht="12" customHeight="1" x14ac:dyDescent="0.35"/>
    <row r="685" ht="12" customHeight="1" x14ac:dyDescent="0.35"/>
    <row r="686" ht="12" customHeight="1" x14ac:dyDescent="0.35"/>
    <row r="687" ht="12" customHeight="1" x14ac:dyDescent="0.35"/>
    <row r="688" ht="12" customHeight="1" x14ac:dyDescent="0.35"/>
    <row r="689" ht="12" customHeight="1" x14ac:dyDescent="0.35"/>
    <row r="690" ht="12" customHeight="1" x14ac:dyDescent="0.35"/>
    <row r="691" ht="12" customHeight="1" x14ac:dyDescent="0.35"/>
    <row r="692" ht="12" customHeight="1" x14ac:dyDescent="0.35"/>
    <row r="693" ht="12" customHeight="1" x14ac:dyDescent="0.35"/>
    <row r="694" ht="12" customHeight="1" x14ac:dyDescent="0.35"/>
    <row r="695" ht="12" customHeight="1" x14ac:dyDescent="0.35"/>
    <row r="696" ht="12" customHeight="1" x14ac:dyDescent="0.35"/>
    <row r="697" ht="12" customHeight="1" x14ac:dyDescent="0.35"/>
    <row r="698" ht="12" customHeight="1" x14ac:dyDescent="0.35"/>
    <row r="699" ht="12" customHeight="1" x14ac:dyDescent="0.35"/>
    <row r="700" ht="12" customHeight="1" x14ac:dyDescent="0.35"/>
    <row r="701" ht="12" customHeight="1" x14ac:dyDescent="0.35"/>
    <row r="702" ht="12" customHeight="1" x14ac:dyDescent="0.35"/>
    <row r="703" ht="12" customHeight="1" x14ac:dyDescent="0.35"/>
    <row r="704" ht="12" customHeight="1" x14ac:dyDescent="0.35"/>
    <row r="705" ht="12" customHeight="1" x14ac:dyDescent="0.35"/>
    <row r="706" ht="12" customHeight="1" x14ac:dyDescent="0.35"/>
    <row r="707" ht="12" customHeight="1" x14ac:dyDescent="0.35"/>
    <row r="708" ht="12" customHeight="1" x14ac:dyDescent="0.35"/>
    <row r="709" ht="12" customHeight="1" x14ac:dyDescent="0.35"/>
    <row r="710" ht="12" customHeight="1" x14ac:dyDescent="0.35"/>
    <row r="711" ht="12" customHeight="1" x14ac:dyDescent="0.35"/>
    <row r="712" ht="12" customHeight="1" x14ac:dyDescent="0.35"/>
    <row r="713" ht="12" customHeight="1" x14ac:dyDescent="0.35"/>
    <row r="714" ht="12" customHeight="1" x14ac:dyDescent="0.35"/>
    <row r="715" ht="12" customHeight="1" x14ac:dyDescent="0.35"/>
    <row r="716" ht="12" customHeight="1" x14ac:dyDescent="0.35"/>
    <row r="717" ht="12" customHeight="1" x14ac:dyDescent="0.35"/>
    <row r="718" ht="12" customHeight="1" x14ac:dyDescent="0.35"/>
    <row r="719" ht="12" customHeight="1" x14ac:dyDescent="0.35"/>
    <row r="720" ht="12" customHeight="1" x14ac:dyDescent="0.35"/>
    <row r="721" ht="12" customHeight="1" x14ac:dyDescent="0.35"/>
    <row r="722" ht="12" customHeight="1" x14ac:dyDescent="0.35"/>
    <row r="723" ht="12" customHeight="1" x14ac:dyDescent="0.35"/>
    <row r="724" ht="12" customHeight="1" x14ac:dyDescent="0.35"/>
    <row r="725" ht="12" customHeight="1" x14ac:dyDescent="0.35"/>
    <row r="726" ht="12" customHeight="1" x14ac:dyDescent="0.35"/>
    <row r="727" ht="12" customHeight="1" x14ac:dyDescent="0.35"/>
    <row r="728" ht="12" customHeight="1" x14ac:dyDescent="0.35"/>
    <row r="729" ht="12" customHeight="1" x14ac:dyDescent="0.35"/>
    <row r="730" ht="12" customHeight="1" x14ac:dyDescent="0.35"/>
    <row r="731" ht="12" customHeight="1" x14ac:dyDescent="0.35"/>
    <row r="732" ht="12" customHeight="1" x14ac:dyDescent="0.35"/>
    <row r="733" ht="12" customHeight="1" x14ac:dyDescent="0.35"/>
    <row r="734" ht="12" customHeight="1" x14ac:dyDescent="0.35"/>
    <row r="735" ht="12" customHeight="1" x14ac:dyDescent="0.35"/>
    <row r="736" ht="12" customHeight="1" x14ac:dyDescent="0.35"/>
    <row r="737" ht="12" customHeight="1" x14ac:dyDescent="0.35"/>
    <row r="738" ht="12" customHeight="1" x14ac:dyDescent="0.35"/>
    <row r="739" ht="12" customHeight="1" x14ac:dyDescent="0.35"/>
    <row r="740" ht="12" customHeight="1" x14ac:dyDescent="0.35"/>
    <row r="741" ht="12" customHeight="1" x14ac:dyDescent="0.35"/>
    <row r="742" ht="12" customHeight="1" x14ac:dyDescent="0.35"/>
    <row r="743" ht="12" customHeight="1" x14ac:dyDescent="0.35"/>
    <row r="744" ht="12" customHeight="1" x14ac:dyDescent="0.35"/>
    <row r="745" ht="12" customHeight="1" x14ac:dyDescent="0.35"/>
    <row r="746" ht="12" customHeight="1" x14ac:dyDescent="0.35"/>
    <row r="747" ht="12" customHeight="1" x14ac:dyDescent="0.35"/>
    <row r="748" ht="12" customHeight="1" x14ac:dyDescent="0.35"/>
    <row r="749" ht="12" customHeight="1" x14ac:dyDescent="0.35"/>
    <row r="750" ht="12" customHeight="1" x14ac:dyDescent="0.35"/>
    <row r="751" ht="12" customHeight="1" x14ac:dyDescent="0.35"/>
    <row r="752" ht="12" customHeight="1" x14ac:dyDescent="0.35"/>
    <row r="753" ht="12" customHeight="1" x14ac:dyDescent="0.35"/>
    <row r="754" ht="12" customHeight="1" x14ac:dyDescent="0.35"/>
    <row r="755" ht="12" customHeight="1" x14ac:dyDescent="0.35"/>
    <row r="756" ht="12" customHeight="1" x14ac:dyDescent="0.35"/>
    <row r="757" ht="12" customHeight="1" x14ac:dyDescent="0.35"/>
    <row r="758" ht="12" customHeight="1" x14ac:dyDescent="0.35"/>
    <row r="759" ht="12" customHeight="1" x14ac:dyDescent="0.35"/>
    <row r="760" ht="12" customHeight="1" x14ac:dyDescent="0.35"/>
    <row r="761" ht="12" customHeight="1" x14ac:dyDescent="0.35"/>
    <row r="762" ht="12" customHeight="1" x14ac:dyDescent="0.35"/>
    <row r="763" ht="12" customHeight="1" x14ac:dyDescent="0.35"/>
    <row r="764" ht="12" customHeight="1" x14ac:dyDescent="0.35"/>
    <row r="765" ht="12" customHeight="1" x14ac:dyDescent="0.35"/>
    <row r="766" ht="12" customHeight="1" x14ac:dyDescent="0.35"/>
    <row r="767" ht="12" customHeight="1" x14ac:dyDescent="0.35"/>
    <row r="768" ht="12" customHeight="1" x14ac:dyDescent="0.35"/>
    <row r="769" ht="12" customHeight="1" x14ac:dyDescent="0.35"/>
    <row r="770" ht="12" customHeight="1" x14ac:dyDescent="0.35"/>
    <row r="771" ht="12" customHeight="1" x14ac:dyDescent="0.35"/>
    <row r="772" ht="12" customHeight="1" x14ac:dyDescent="0.35"/>
    <row r="773" ht="12" customHeight="1" x14ac:dyDescent="0.35"/>
    <row r="774" ht="12" customHeight="1" x14ac:dyDescent="0.35"/>
    <row r="775" ht="12" customHeight="1" x14ac:dyDescent="0.35"/>
    <row r="776" ht="12" customHeight="1" x14ac:dyDescent="0.35"/>
    <row r="777" ht="12" customHeight="1" x14ac:dyDescent="0.35"/>
    <row r="778" ht="12" customHeight="1" x14ac:dyDescent="0.35"/>
    <row r="779" ht="12" customHeight="1" x14ac:dyDescent="0.35"/>
    <row r="780" ht="12" customHeight="1" x14ac:dyDescent="0.35"/>
    <row r="781" ht="12" customHeight="1" x14ac:dyDescent="0.35"/>
    <row r="782" ht="12" customHeight="1" x14ac:dyDescent="0.35"/>
    <row r="783" ht="12" customHeight="1" x14ac:dyDescent="0.35"/>
    <row r="784" ht="12" customHeight="1" x14ac:dyDescent="0.35"/>
    <row r="785" ht="12" customHeight="1" x14ac:dyDescent="0.35"/>
    <row r="786" ht="12" customHeight="1" x14ac:dyDescent="0.35"/>
    <row r="787" ht="12" customHeight="1" x14ac:dyDescent="0.35"/>
    <row r="788" ht="12" customHeight="1" x14ac:dyDescent="0.35"/>
    <row r="789" ht="12" customHeight="1" x14ac:dyDescent="0.35"/>
    <row r="790" ht="12" customHeight="1" x14ac:dyDescent="0.35"/>
    <row r="791" ht="12" customHeight="1" x14ac:dyDescent="0.35"/>
    <row r="792" ht="12" customHeight="1" x14ac:dyDescent="0.35"/>
    <row r="793" ht="12" customHeight="1" x14ac:dyDescent="0.35"/>
    <row r="794" ht="12" customHeight="1" x14ac:dyDescent="0.35"/>
    <row r="795" ht="12" customHeight="1" x14ac:dyDescent="0.35"/>
    <row r="796" ht="12" customHeight="1" x14ac:dyDescent="0.35"/>
    <row r="797" ht="12" customHeight="1" x14ac:dyDescent="0.35"/>
    <row r="798" ht="12" customHeight="1" x14ac:dyDescent="0.35"/>
    <row r="799" ht="12" customHeight="1" x14ac:dyDescent="0.35"/>
    <row r="800" ht="12" customHeight="1" x14ac:dyDescent="0.35"/>
    <row r="801" ht="12" customHeight="1" x14ac:dyDescent="0.35"/>
    <row r="802" ht="12" customHeight="1" x14ac:dyDescent="0.35"/>
    <row r="803" ht="12" customHeight="1" x14ac:dyDescent="0.35"/>
    <row r="804" ht="12" customHeight="1" x14ac:dyDescent="0.35"/>
    <row r="805" ht="12" customHeight="1" x14ac:dyDescent="0.35"/>
    <row r="806" ht="12" customHeight="1" x14ac:dyDescent="0.35"/>
    <row r="807" ht="12" customHeight="1" x14ac:dyDescent="0.35"/>
    <row r="808" ht="12" customHeight="1" x14ac:dyDescent="0.35"/>
    <row r="809" ht="12" customHeight="1" x14ac:dyDescent="0.35"/>
    <row r="810" ht="12" customHeight="1" x14ac:dyDescent="0.35"/>
    <row r="811" ht="12" customHeight="1" x14ac:dyDescent="0.35"/>
    <row r="812" ht="12" customHeight="1" x14ac:dyDescent="0.35"/>
    <row r="813" ht="12" customHeight="1" x14ac:dyDescent="0.35"/>
    <row r="814" ht="12" customHeight="1" x14ac:dyDescent="0.35"/>
    <row r="815" ht="12" customHeight="1" x14ac:dyDescent="0.35"/>
    <row r="816" ht="12" customHeight="1" x14ac:dyDescent="0.35"/>
    <row r="817" ht="12" customHeight="1" x14ac:dyDescent="0.35"/>
    <row r="818" ht="12" customHeight="1" x14ac:dyDescent="0.35"/>
    <row r="819" ht="12" customHeight="1" x14ac:dyDescent="0.35"/>
    <row r="820" ht="12" customHeight="1" x14ac:dyDescent="0.35"/>
    <row r="821" ht="12" customHeight="1" x14ac:dyDescent="0.35"/>
    <row r="822" ht="12" customHeight="1" x14ac:dyDescent="0.35"/>
    <row r="823" ht="12" customHeight="1" x14ac:dyDescent="0.35"/>
    <row r="824" ht="12" customHeight="1" x14ac:dyDescent="0.35"/>
    <row r="825" ht="12" customHeight="1" x14ac:dyDescent="0.35"/>
    <row r="826" ht="12" customHeight="1" x14ac:dyDescent="0.35"/>
    <row r="827" ht="12" customHeight="1" x14ac:dyDescent="0.35"/>
    <row r="828" ht="12" customHeight="1" x14ac:dyDescent="0.35"/>
    <row r="829" ht="12" customHeight="1" x14ac:dyDescent="0.35"/>
    <row r="830" ht="12" customHeight="1" x14ac:dyDescent="0.35"/>
    <row r="831" ht="12" customHeight="1" x14ac:dyDescent="0.35"/>
    <row r="832" ht="12" customHeight="1" x14ac:dyDescent="0.35"/>
    <row r="833" ht="12" customHeight="1" x14ac:dyDescent="0.35"/>
    <row r="834" ht="12" customHeight="1" x14ac:dyDescent="0.35"/>
    <row r="835" ht="12" customHeight="1" x14ac:dyDescent="0.35"/>
    <row r="836" ht="12" customHeight="1" x14ac:dyDescent="0.35"/>
    <row r="837" ht="12" customHeight="1" x14ac:dyDescent="0.35"/>
    <row r="838" ht="12" customHeight="1" x14ac:dyDescent="0.35"/>
    <row r="839" ht="12" customHeight="1" x14ac:dyDescent="0.35"/>
    <row r="840" ht="12" customHeight="1" x14ac:dyDescent="0.35"/>
    <row r="841" ht="12" customHeight="1" x14ac:dyDescent="0.35"/>
    <row r="842" ht="12" customHeight="1" x14ac:dyDescent="0.35"/>
    <row r="843" ht="12" customHeight="1" x14ac:dyDescent="0.35"/>
    <row r="844" ht="12" customHeight="1" x14ac:dyDescent="0.35"/>
    <row r="845" ht="12" customHeight="1" x14ac:dyDescent="0.35"/>
    <row r="846" ht="12" customHeight="1" x14ac:dyDescent="0.35"/>
    <row r="847" ht="12" customHeight="1" x14ac:dyDescent="0.35"/>
    <row r="848" ht="12" customHeight="1" x14ac:dyDescent="0.35"/>
    <row r="849" ht="12" customHeight="1" x14ac:dyDescent="0.35"/>
    <row r="850" ht="12" customHeight="1" x14ac:dyDescent="0.35"/>
    <row r="851" ht="12" customHeight="1" x14ac:dyDescent="0.35"/>
    <row r="852" ht="12" customHeight="1" x14ac:dyDescent="0.35"/>
    <row r="853" ht="12" customHeight="1" x14ac:dyDescent="0.35"/>
    <row r="854" ht="12" customHeight="1" x14ac:dyDescent="0.35"/>
    <row r="855" ht="12" customHeight="1" x14ac:dyDescent="0.35"/>
    <row r="856" ht="12" customHeight="1" x14ac:dyDescent="0.35"/>
    <row r="857" ht="12" customHeight="1" x14ac:dyDescent="0.35"/>
    <row r="858" ht="12" customHeight="1" x14ac:dyDescent="0.35"/>
    <row r="859" ht="12" customHeight="1" x14ac:dyDescent="0.35"/>
    <row r="860" ht="12" customHeight="1" x14ac:dyDescent="0.35"/>
    <row r="861" ht="12" customHeight="1" x14ac:dyDescent="0.35"/>
    <row r="862" ht="12" customHeight="1" x14ac:dyDescent="0.35"/>
    <row r="863" ht="12" customHeight="1" x14ac:dyDescent="0.35"/>
    <row r="864" ht="12" customHeight="1" x14ac:dyDescent="0.35"/>
    <row r="865" ht="12" customHeight="1" x14ac:dyDescent="0.35"/>
    <row r="866" ht="12" customHeight="1" x14ac:dyDescent="0.35"/>
    <row r="867" ht="12" customHeight="1" x14ac:dyDescent="0.35"/>
    <row r="868" ht="12" customHeight="1" x14ac:dyDescent="0.35"/>
    <row r="869" ht="12" customHeight="1" x14ac:dyDescent="0.35"/>
    <row r="870" ht="12" customHeight="1" x14ac:dyDescent="0.35"/>
    <row r="871" ht="12" customHeight="1" x14ac:dyDescent="0.35"/>
    <row r="872" ht="12" customHeight="1" x14ac:dyDescent="0.35"/>
    <row r="873" ht="12" customHeight="1" x14ac:dyDescent="0.35"/>
    <row r="874" ht="12" customHeight="1" x14ac:dyDescent="0.35"/>
    <row r="875" ht="12" customHeight="1" x14ac:dyDescent="0.35"/>
    <row r="876" ht="12" customHeight="1" x14ac:dyDescent="0.35"/>
    <row r="877" ht="12" customHeight="1" x14ac:dyDescent="0.35"/>
    <row r="878" ht="12" customHeight="1" x14ac:dyDescent="0.35"/>
    <row r="879" ht="12" customHeight="1" x14ac:dyDescent="0.35"/>
    <row r="880" ht="12" customHeight="1" x14ac:dyDescent="0.35"/>
    <row r="881" ht="12" customHeight="1" x14ac:dyDescent="0.35"/>
    <row r="882" ht="12" customHeight="1" x14ac:dyDescent="0.35"/>
    <row r="883" ht="12" customHeight="1" x14ac:dyDescent="0.35"/>
    <row r="884" ht="12" customHeight="1" x14ac:dyDescent="0.35"/>
    <row r="885" ht="12" customHeight="1" x14ac:dyDescent="0.35"/>
    <row r="886" ht="12" customHeight="1" x14ac:dyDescent="0.35"/>
    <row r="887" ht="12" customHeight="1" x14ac:dyDescent="0.35"/>
    <row r="888" ht="12" customHeight="1" x14ac:dyDescent="0.35"/>
    <row r="889" ht="12" customHeight="1" x14ac:dyDescent="0.35"/>
    <row r="890" ht="12" customHeight="1" x14ac:dyDescent="0.35"/>
    <row r="891" ht="12" customHeight="1" x14ac:dyDescent="0.35"/>
    <row r="892" ht="12" customHeight="1" x14ac:dyDescent="0.35"/>
    <row r="893" ht="12" customHeight="1" x14ac:dyDescent="0.35"/>
    <row r="894" ht="12" customHeight="1" x14ac:dyDescent="0.35"/>
    <row r="895" ht="12" customHeight="1" x14ac:dyDescent="0.35"/>
    <row r="896" ht="12" customHeight="1" x14ac:dyDescent="0.35"/>
    <row r="897" ht="12" customHeight="1" x14ac:dyDescent="0.35"/>
    <row r="898" ht="12" customHeight="1" x14ac:dyDescent="0.35"/>
    <row r="899" ht="12" customHeight="1" x14ac:dyDescent="0.35"/>
    <row r="900" ht="12" customHeight="1" x14ac:dyDescent="0.35"/>
    <row r="901" ht="12" customHeight="1" x14ac:dyDescent="0.35"/>
    <row r="902" ht="12" customHeight="1" x14ac:dyDescent="0.35"/>
    <row r="903" ht="12" customHeight="1" x14ac:dyDescent="0.35"/>
    <row r="904" ht="12" customHeight="1" x14ac:dyDescent="0.35"/>
    <row r="905" ht="12" customHeight="1" x14ac:dyDescent="0.35"/>
    <row r="906" ht="12" customHeight="1" x14ac:dyDescent="0.35"/>
    <row r="907" ht="12" customHeight="1" x14ac:dyDescent="0.35"/>
    <row r="908" ht="12" customHeight="1" x14ac:dyDescent="0.35"/>
    <row r="909" ht="12" customHeight="1" x14ac:dyDescent="0.35"/>
    <row r="910" ht="12" customHeight="1" x14ac:dyDescent="0.35"/>
    <row r="911" ht="12" customHeight="1" x14ac:dyDescent="0.35"/>
    <row r="912" ht="12" customHeight="1" x14ac:dyDescent="0.35"/>
    <row r="913" ht="12" customHeight="1" x14ac:dyDescent="0.35"/>
    <row r="914" ht="12" customHeight="1" x14ac:dyDescent="0.35"/>
    <row r="915" ht="12" customHeight="1" x14ac:dyDescent="0.35"/>
    <row r="916" ht="12" customHeight="1" x14ac:dyDescent="0.35"/>
    <row r="917" ht="12" customHeight="1" x14ac:dyDescent="0.35"/>
    <row r="918" ht="12" customHeight="1" x14ac:dyDescent="0.35"/>
    <row r="919" ht="12" customHeight="1" x14ac:dyDescent="0.35"/>
    <row r="920" ht="12" customHeight="1" x14ac:dyDescent="0.35"/>
    <row r="921" ht="12" customHeight="1" x14ac:dyDescent="0.35"/>
    <row r="922" ht="12" customHeight="1" x14ac:dyDescent="0.35"/>
    <row r="923" ht="12" customHeight="1" x14ac:dyDescent="0.35"/>
    <row r="924" ht="12" customHeight="1" x14ac:dyDescent="0.35"/>
    <row r="925" ht="12" customHeight="1" x14ac:dyDescent="0.35"/>
    <row r="926" ht="12" customHeight="1" x14ac:dyDescent="0.35"/>
    <row r="927" ht="12" customHeight="1" x14ac:dyDescent="0.35"/>
    <row r="928" ht="12" customHeight="1" x14ac:dyDescent="0.35"/>
    <row r="929" ht="12" customHeight="1" x14ac:dyDescent="0.35"/>
    <row r="930" ht="12" customHeight="1" x14ac:dyDescent="0.35"/>
    <row r="931" ht="12" customHeight="1" x14ac:dyDescent="0.35"/>
    <row r="932" ht="12" customHeight="1" x14ac:dyDescent="0.35"/>
    <row r="933" ht="12" customHeight="1" x14ac:dyDescent="0.35"/>
    <row r="934" ht="12" customHeight="1" x14ac:dyDescent="0.35"/>
    <row r="935" ht="12" customHeight="1" x14ac:dyDescent="0.35"/>
    <row r="936" ht="12" customHeight="1" x14ac:dyDescent="0.35"/>
    <row r="937" ht="12" customHeight="1" x14ac:dyDescent="0.35"/>
    <row r="938" ht="12" customHeight="1" x14ac:dyDescent="0.35"/>
    <row r="939" ht="12" customHeight="1" x14ac:dyDescent="0.35"/>
    <row r="940" ht="12" customHeight="1" x14ac:dyDescent="0.35"/>
    <row r="941" ht="12" customHeight="1" x14ac:dyDescent="0.35"/>
    <row r="942" ht="12" customHeight="1" x14ac:dyDescent="0.35"/>
    <row r="943" ht="12" customHeight="1" x14ac:dyDescent="0.35"/>
    <row r="944" ht="12" customHeight="1" x14ac:dyDescent="0.35"/>
    <row r="945" ht="12" customHeight="1" x14ac:dyDescent="0.35"/>
    <row r="946" ht="12" customHeight="1" x14ac:dyDescent="0.35"/>
    <row r="947" ht="12" customHeight="1" x14ac:dyDescent="0.35"/>
    <row r="948" ht="12" customHeight="1" x14ac:dyDescent="0.35"/>
    <row r="949" ht="12" customHeight="1" x14ac:dyDescent="0.35"/>
    <row r="950" ht="12" customHeight="1" x14ac:dyDescent="0.35"/>
    <row r="951" ht="12" customHeight="1" x14ac:dyDescent="0.35"/>
    <row r="952" ht="12" customHeight="1" x14ac:dyDescent="0.35"/>
    <row r="953" ht="12" customHeight="1" x14ac:dyDescent="0.35"/>
    <row r="954" ht="12" customHeight="1" x14ac:dyDescent="0.35"/>
    <row r="955" ht="12" customHeight="1" x14ac:dyDescent="0.35"/>
    <row r="956" ht="12" customHeight="1" x14ac:dyDescent="0.35"/>
    <row r="957" ht="12" customHeight="1" x14ac:dyDescent="0.35"/>
    <row r="958" ht="12" customHeight="1" x14ac:dyDescent="0.35"/>
    <row r="959" ht="12" customHeight="1" x14ac:dyDescent="0.35"/>
    <row r="960" ht="12" customHeight="1" x14ac:dyDescent="0.35"/>
    <row r="961" ht="12" customHeight="1" x14ac:dyDescent="0.35"/>
    <row r="962" ht="12" customHeight="1" x14ac:dyDescent="0.35"/>
    <row r="963" ht="12" customHeight="1" x14ac:dyDescent="0.35"/>
    <row r="964" ht="12" customHeight="1" x14ac:dyDescent="0.35"/>
    <row r="965" ht="12" customHeight="1" x14ac:dyDescent="0.35"/>
    <row r="966" ht="12" customHeight="1" x14ac:dyDescent="0.35"/>
    <row r="967" ht="12" customHeight="1" x14ac:dyDescent="0.35"/>
    <row r="968" ht="12" customHeight="1" x14ac:dyDescent="0.35"/>
    <row r="969" ht="12" customHeight="1" x14ac:dyDescent="0.35"/>
    <row r="970" ht="12" customHeight="1" x14ac:dyDescent="0.35"/>
    <row r="971" ht="12" customHeight="1" x14ac:dyDescent="0.35"/>
    <row r="972" ht="12" customHeight="1" x14ac:dyDescent="0.35"/>
    <row r="973" ht="12" customHeight="1" x14ac:dyDescent="0.35"/>
    <row r="974" ht="12" customHeight="1" x14ac:dyDescent="0.35"/>
    <row r="975" ht="12" customHeight="1" x14ac:dyDescent="0.35"/>
    <row r="976" ht="12" customHeight="1" x14ac:dyDescent="0.35"/>
    <row r="977" ht="12" customHeight="1" x14ac:dyDescent="0.35"/>
    <row r="978" ht="12" customHeight="1" x14ac:dyDescent="0.35"/>
    <row r="979" ht="12" customHeight="1" x14ac:dyDescent="0.35"/>
    <row r="980" ht="12" customHeight="1" x14ac:dyDescent="0.35"/>
    <row r="981" ht="12" customHeight="1" x14ac:dyDescent="0.35"/>
    <row r="982" ht="12" customHeight="1" x14ac:dyDescent="0.35"/>
    <row r="983" ht="12" customHeight="1" x14ac:dyDescent="0.35"/>
    <row r="984" ht="12" customHeight="1" x14ac:dyDescent="0.35"/>
    <row r="985" ht="12" customHeight="1" x14ac:dyDescent="0.35"/>
    <row r="986" ht="12" customHeight="1" x14ac:dyDescent="0.35"/>
    <row r="987" ht="12" customHeight="1" x14ac:dyDescent="0.35"/>
    <row r="988" ht="12" customHeight="1" x14ac:dyDescent="0.35"/>
    <row r="989" ht="12" customHeight="1" x14ac:dyDescent="0.35"/>
    <row r="990" ht="12" customHeight="1" x14ac:dyDescent="0.35"/>
    <row r="991" ht="12" customHeight="1" x14ac:dyDescent="0.35"/>
    <row r="992" ht="12" customHeight="1" x14ac:dyDescent="0.35"/>
    <row r="993" ht="12" customHeight="1" x14ac:dyDescent="0.35"/>
    <row r="994" ht="12" customHeight="1" x14ac:dyDescent="0.35"/>
    <row r="995" ht="12" customHeight="1" x14ac:dyDescent="0.35"/>
    <row r="996" ht="12" customHeight="1" x14ac:dyDescent="0.35"/>
    <row r="997" ht="12" customHeight="1" x14ac:dyDescent="0.35"/>
    <row r="998" ht="12" customHeight="1" x14ac:dyDescent="0.35"/>
    <row r="999" ht="12" customHeight="1" x14ac:dyDescent="0.35"/>
    <row r="1000" ht="12" customHeight="1" x14ac:dyDescent="0.35"/>
    <row r="1001" ht="12" customHeight="1" x14ac:dyDescent="0.35"/>
    <row r="1002" ht="12" customHeight="1" x14ac:dyDescent="0.35"/>
    <row r="1003" ht="12" customHeight="1" x14ac:dyDescent="0.35"/>
    <row r="1004" ht="12" customHeight="1" x14ac:dyDescent="0.35"/>
    <row r="1005" ht="12" customHeight="1" x14ac:dyDescent="0.35"/>
    <row r="1006" ht="12" customHeight="1" x14ac:dyDescent="0.35"/>
    <row r="1007" ht="12" customHeight="1" x14ac:dyDescent="0.35"/>
    <row r="1008" ht="12" customHeight="1" x14ac:dyDescent="0.35"/>
    <row r="1009" ht="12" customHeight="1" x14ac:dyDescent="0.35"/>
    <row r="1010" ht="12" customHeight="1" x14ac:dyDescent="0.35"/>
    <row r="1011" ht="12" customHeight="1" x14ac:dyDescent="0.35"/>
    <row r="1012" ht="12" customHeight="1" x14ac:dyDescent="0.35"/>
    <row r="1013" ht="12" customHeight="1" x14ac:dyDescent="0.35"/>
    <row r="1014" ht="12" customHeight="1" x14ac:dyDescent="0.35"/>
    <row r="1015" ht="12" customHeight="1" x14ac:dyDescent="0.35"/>
    <row r="1016" ht="12" customHeight="1" x14ac:dyDescent="0.35"/>
    <row r="1017" ht="12" customHeight="1" x14ac:dyDescent="0.35"/>
    <row r="1018" ht="12" customHeight="1" x14ac:dyDescent="0.35"/>
    <row r="1019" ht="12" customHeight="1" x14ac:dyDescent="0.35"/>
    <row r="1020" ht="12" customHeight="1" x14ac:dyDescent="0.35"/>
    <row r="1021" ht="12" customHeight="1" x14ac:dyDescent="0.35"/>
    <row r="1022" ht="12" customHeight="1" x14ac:dyDescent="0.35"/>
    <row r="1023" ht="12" customHeight="1" x14ac:dyDescent="0.35"/>
    <row r="1024" ht="12" customHeight="1" x14ac:dyDescent="0.35"/>
    <row r="1025" ht="12" customHeight="1" x14ac:dyDescent="0.35"/>
    <row r="1026" ht="12" customHeight="1" x14ac:dyDescent="0.35"/>
    <row r="1027" ht="12" customHeight="1" x14ac:dyDescent="0.35"/>
    <row r="1028" ht="12" customHeight="1" x14ac:dyDescent="0.35"/>
    <row r="1029" ht="12" customHeight="1" x14ac:dyDescent="0.35"/>
    <row r="1030" ht="12" customHeight="1" x14ac:dyDescent="0.35"/>
    <row r="1031" ht="12" customHeight="1" x14ac:dyDescent="0.35"/>
    <row r="1032" ht="12" customHeight="1" x14ac:dyDescent="0.35"/>
    <row r="1033" ht="12" customHeight="1" x14ac:dyDescent="0.35"/>
    <row r="1034" ht="12" customHeight="1" x14ac:dyDescent="0.35"/>
    <row r="1035" ht="12" customHeight="1" x14ac:dyDescent="0.35"/>
    <row r="1036" ht="12" customHeight="1" x14ac:dyDescent="0.35"/>
    <row r="1037" ht="12" customHeight="1" x14ac:dyDescent="0.35"/>
    <row r="1038" ht="12" customHeight="1" x14ac:dyDescent="0.35"/>
    <row r="1039" ht="12" customHeight="1" x14ac:dyDescent="0.35"/>
    <row r="1040" ht="12" customHeight="1" x14ac:dyDescent="0.35"/>
    <row r="1041" ht="12" customHeight="1" x14ac:dyDescent="0.35"/>
    <row r="1042" ht="12" customHeight="1" x14ac:dyDescent="0.35"/>
    <row r="1043" ht="12" customHeight="1" x14ac:dyDescent="0.35"/>
    <row r="1044" ht="12" customHeight="1" x14ac:dyDescent="0.35"/>
    <row r="1045" ht="12" customHeight="1" x14ac:dyDescent="0.35"/>
    <row r="1046" ht="12" customHeight="1" x14ac:dyDescent="0.35"/>
    <row r="1047" ht="12" customHeight="1" x14ac:dyDescent="0.35"/>
    <row r="1048" ht="12" customHeight="1" x14ac:dyDescent="0.35"/>
    <row r="1049" ht="12" customHeight="1" x14ac:dyDescent="0.35"/>
    <row r="1050" ht="12" customHeight="1" x14ac:dyDescent="0.35"/>
    <row r="1051" ht="12" customHeight="1" x14ac:dyDescent="0.35"/>
    <row r="1052" ht="12" customHeight="1" x14ac:dyDescent="0.35"/>
    <row r="1053" ht="12" customHeight="1" x14ac:dyDescent="0.35"/>
    <row r="1054" ht="12" customHeight="1" x14ac:dyDescent="0.35"/>
    <row r="1055" ht="12" customHeight="1" x14ac:dyDescent="0.35"/>
    <row r="1056" ht="12" customHeight="1" x14ac:dyDescent="0.35"/>
    <row r="1057" ht="12" customHeight="1" x14ac:dyDescent="0.35"/>
    <row r="1058" ht="12" customHeight="1" x14ac:dyDescent="0.35"/>
    <row r="1059" ht="12" customHeight="1" x14ac:dyDescent="0.35"/>
    <row r="1060" ht="12" customHeight="1" x14ac:dyDescent="0.35"/>
    <row r="1061" ht="12" customHeight="1" x14ac:dyDescent="0.35"/>
    <row r="1062" ht="12" customHeight="1" x14ac:dyDescent="0.35"/>
    <row r="1063" ht="12" customHeight="1" x14ac:dyDescent="0.35"/>
    <row r="1064" ht="12" customHeight="1" x14ac:dyDescent="0.35"/>
    <row r="1065" ht="12" customHeight="1" x14ac:dyDescent="0.35"/>
    <row r="1066" ht="12" customHeight="1" x14ac:dyDescent="0.35"/>
    <row r="1067" ht="12" customHeight="1" x14ac:dyDescent="0.35"/>
    <row r="1068" ht="12" customHeight="1" x14ac:dyDescent="0.35"/>
    <row r="1069" ht="12" customHeight="1" x14ac:dyDescent="0.35"/>
    <row r="1070" ht="12" customHeight="1" x14ac:dyDescent="0.35"/>
    <row r="1071" ht="12" customHeight="1" x14ac:dyDescent="0.35"/>
    <row r="1072" ht="12" customHeight="1" x14ac:dyDescent="0.35"/>
    <row r="1073" ht="12" customHeight="1" x14ac:dyDescent="0.35"/>
    <row r="1074" ht="12" customHeight="1" x14ac:dyDescent="0.35"/>
    <row r="1075" ht="12" customHeight="1" x14ac:dyDescent="0.35"/>
    <row r="1076" ht="12" customHeight="1" x14ac:dyDescent="0.35"/>
    <row r="1077" ht="12" customHeight="1" x14ac:dyDescent="0.35"/>
    <row r="1078" ht="12" customHeight="1" x14ac:dyDescent="0.35"/>
    <row r="1079" ht="12" customHeight="1" x14ac:dyDescent="0.35"/>
    <row r="1080" ht="12" customHeight="1" x14ac:dyDescent="0.35"/>
    <row r="1081" ht="12" customHeight="1" x14ac:dyDescent="0.35"/>
    <row r="1082" ht="12" customHeight="1" x14ac:dyDescent="0.35"/>
    <row r="1083" ht="12" customHeight="1" x14ac:dyDescent="0.35"/>
    <row r="1084" ht="12" customHeight="1" x14ac:dyDescent="0.35"/>
    <row r="1085" ht="12" customHeight="1" x14ac:dyDescent="0.35"/>
    <row r="1086" ht="12" customHeight="1" x14ac:dyDescent="0.35"/>
    <row r="1087" ht="12" customHeight="1" x14ac:dyDescent="0.35"/>
    <row r="1088" ht="12" customHeight="1" x14ac:dyDescent="0.35"/>
    <row r="1089" ht="12" customHeight="1" x14ac:dyDescent="0.35"/>
    <row r="1090" ht="12" customHeight="1" x14ac:dyDescent="0.35"/>
    <row r="1091" ht="12" customHeight="1" x14ac:dyDescent="0.35"/>
    <row r="1092" ht="12" customHeight="1" x14ac:dyDescent="0.35"/>
    <row r="1093" ht="12" customHeight="1" x14ac:dyDescent="0.35"/>
    <row r="1094" ht="12" customHeight="1" x14ac:dyDescent="0.35"/>
    <row r="1095" ht="12" customHeight="1" x14ac:dyDescent="0.35"/>
    <row r="1096" ht="12" customHeight="1" x14ac:dyDescent="0.35"/>
    <row r="1097" ht="12" customHeight="1" x14ac:dyDescent="0.35"/>
    <row r="1098" ht="12" customHeight="1" x14ac:dyDescent="0.35"/>
    <row r="1099" ht="12" customHeight="1" x14ac:dyDescent="0.35"/>
    <row r="1100" ht="12" customHeight="1" x14ac:dyDescent="0.35"/>
    <row r="1101" ht="12" customHeight="1" x14ac:dyDescent="0.35"/>
    <row r="1102" ht="12" customHeight="1" x14ac:dyDescent="0.35"/>
    <row r="1103" ht="12" customHeight="1" x14ac:dyDescent="0.35"/>
    <row r="1104" ht="12" customHeight="1" x14ac:dyDescent="0.35"/>
    <row r="1105" ht="12" customHeight="1" x14ac:dyDescent="0.35"/>
    <row r="1106" ht="12" customHeight="1" x14ac:dyDescent="0.35"/>
    <row r="1107" ht="12" customHeight="1" x14ac:dyDescent="0.35"/>
    <row r="1108" ht="12" customHeight="1" x14ac:dyDescent="0.35"/>
    <row r="1109" ht="12" customHeight="1" x14ac:dyDescent="0.35"/>
    <row r="1110" ht="12" customHeight="1" x14ac:dyDescent="0.35"/>
    <row r="1111" ht="12" customHeight="1" x14ac:dyDescent="0.35"/>
    <row r="1112" ht="12" customHeight="1" x14ac:dyDescent="0.35"/>
    <row r="1113" ht="12" customHeight="1" x14ac:dyDescent="0.35"/>
    <row r="1114" ht="12" customHeight="1" x14ac:dyDescent="0.35"/>
    <row r="1115" ht="12" customHeight="1" x14ac:dyDescent="0.35"/>
    <row r="1116" ht="12" customHeight="1" x14ac:dyDescent="0.35"/>
    <row r="1117" ht="12" customHeight="1" x14ac:dyDescent="0.35"/>
    <row r="1118" ht="12" customHeight="1" x14ac:dyDescent="0.35"/>
    <row r="1119" ht="12" customHeight="1" x14ac:dyDescent="0.35"/>
    <row r="1120" ht="12" customHeight="1" x14ac:dyDescent="0.35"/>
    <row r="1121" ht="12" customHeight="1" x14ac:dyDescent="0.35"/>
    <row r="1122" ht="12" customHeight="1" x14ac:dyDescent="0.35"/>
    <row r="1123" ht="12" customHeight="1" x14ac:dyDescent="0.35"/>
    <row r="1124" ht="12" customHeight="1" x14ac:dyDescent="0.35"/>
    <row r="1125" ht="12" customHeight="1" x14ac:dyDescent="0.35"/>
    <row r="1126" ht="12" customHeight="1" x14ac:dyDescent="0.35"/>
    <row r="1127" ht="12" customHeight="1" x14ac:dyDescent="0.35"/>
    <row r="1128" ht="12" customHeight="1" x14ac:dyDescent="0.35"/>
    <row r="1129" ht="12" customHeight="1" x14ac:dyDescent="0.35"/>
    <row r="1130" ht="12" customHeight="1" x14ac:dyDescent="0.35"/>
    <row r="1131" ht="12" customHeight="1" x14ac:dyDescent="0.35"/>
    <row r="1132" ht="12" customHeight="1" x14ac:dyDescent="0.35"/>
    <row r="1133" ht="12" customHeight="1" x14ac:dyDescent="0.35"/>
    <row r="1134" ht="12" customHeight="1" x14ac:dyDescent="0.35"/>
    <row r="1135" ht="12" customHeight="1" x14ac:dyDescent="0.35"/>
    <row r="1136" ht="12" customHeight="1" x14ac:dyDescent="0.35"/>
    <row r="1137" ht="12" customHeight="1" x14ac:dyDescent="0.35"/>
    <row r="1138" ht="12" customHeight="1" x14ac:dyDescent="0.35"/>
    <row r="1139" ht="12" customHeight="1" x14ac:dyDescent="0.35"/>
    <row r="1140" ht="12" customHeight="1" x14ac:dyDescent="0.35"/>
    <row r="1141" ht="12" customHeight="1" x14ac:dyDescent="0.35"/>
    <row r="1142" ht="12" customHeight="1" x14ac:dyDescent="0.35"/>
    <row r="1143" ht="12" customHeight="1" x14ac:dyDescent="0.35"/>
    <row r="1144" ht="12" customHeight="1" x14ac:dyDescent="0.35"/>
    <row r="1145" ht="12" customHeight="1" x14ac:dyDescent="0.35"/>
    <row r="1146" ht="12" customHeight="1" x14ac:dyDescent="0.35"/>
    <row r="1147" ht="12" customHeight="1" x14ac:dyDescent="0.35"/>
    <row r="1148" ht="12" customHeight="1" x14ac:dyDescent="0.35"/>
    <row r="1149" ht="12" customHeight="1" x14ac:dyDescent="0.35"/>
    <row r="1150" ht="12" customHeight="1" x14ac:dyDescent="0.35"/>
    <row r="1151" ht="12" customHeight="1" x14ac:dyDescent="0.35"/>
    <row r="1152" ht="12" customHeight="1" x14ac:dyDescent="0.35"/>
    <row r="1153" ht="12" customHeight="1" x14ac:dyDescent="0.35"/>
    <row r="1154" ht="12" customHeight="1" x14ac:dyDescent="0.35"/>
    <row r="1155" ht="12" customHeight="1" x14ac:dyDescent="0.35"/>
    <row r="1156" ht="12" customHeight="1" x14ac:dyDescent="0.35"/>
    <row r="1157" ht="12" customHeight="1" x14ac:dyDescent="0.35"/>
    <row r="1158" ht="12" customHeight="1" x14ac:dyDescent="0.35"/>
    <row r="1159" ht="12" customHeight="1" x14ac:dyDescent="0.35"/>
    <row r="1160" ht="12" customHeight="1" x14ac:dyDescent="0.35"/>
    <row r="1161" ht="12" customHeight="1" x14ac:dyDescent="0.35"/>
    <row r="1162" ht="12" customHeight="1" x14ac:dyDescent="0.35"/>
    <row r="1163" ht="12" customHeight="1" x14ac:dyDescent="0.35"/>
    <row r="1164" ht="12" customHeight="1" x14ac:dyDescent="0.35"/>
    <row r="1165" ht="12" customHeight="1" x14ac:dyDescent="0.35"/>
    <row r="1166" ht="12" customHeight="1" x14ac:dyDescent="0.35"/>
    <row r="1167" ht="12" customHeight="1" x14ac:dyDescent="0.35"/>
    <row r="1168" ht="12" customHeight="1" x14ac:dyDescent="0.35"/>
    <row r="1169" ht="12" customHeight="1" x14ac:dyDescent="0.35"/>
    <row r="1170" ht="12" customHeight="1" x14ac:dyDescent="0.35"/>
    <row r="1171" ht="12" customHeight="1" x14ac:dyDescent="0.35"/>
    <row r="1172" ht="12" customHeight="1" x14ac:dyDescent="0.35"/>
    <row r="1173" ht="12" customHeight="1" x14ac:dyDescent="0.35"/>
    <row r="1174" ht="12" customHeight="1" x14ac:dyDescent="0.35"/>
    <row r="1175" ht="12" customHeight="1" x14ac:dyDescent="0.35"/>
    <row r="1176" ht="12" customHeight="1" x14ac:dyDescent="0.35"/>
    <row r="1177" ht="12" customHeight="1" x14ac:dyDescent="0.35"/>
    <row r="1178" ht="12" customHeight="1" x14ac:dyDescent="0.35"/>
    <row r="1179" ht="12" customHeight="1" x14ac:dyDescent="0.35"/>
    <row r="1180" ht="12" customHeight="1" x14ac:dyDescent="0.35"/>
    <row r="1181" ht="12" customHeight="1" x14ac:dyDescent="0.35"/>
    <row r="1182" ht="12" customHeight="1" x14ac:dyDescent="0.35"/>
    <row r="1183" ht="12" customHeight="1" x14ac:dyDescent="0.35"/>
    <row r="1184" ht="12" customHeight="1" x14ac:dyDescent="0.35"/>
    <row r="1185" ht="12" customHeight="1" x14ac:dyDescent="0.35"/>
    <row r="1186" ht="12" customHeight="1" x14ac:dyDescent="0.35"/>
    <row r="1187" ht="12" customHeight="1" x14ac:dyDescent="0.35"/>
    <row r="1188" ht="12" customHeight="1" x14ac:dyDescent="0.35"/>
    <row r="1189" ht="12" customHeight="1" x14ac:dyDescent="0.35"/>
    <row r="1190" ht="12" customHeight="1" x14ac:dyDescent="0.35"/>
    <row r="1191" ht="12" customHeight="1" x14ac:dyDescent="0.35"/>
    <row r="1192" ht="12" customHeight="1" x14ac:dyDescent="0.35"/>
    <row r="1193" ht="12" customHeight="1" x14ac:dyDescent="0.35"/>
    <row r="1194" ht="12" customHeight="1" x14ac:dyDescent="0.35"/>
    <row r="1195" ht="12" customHeight="1" x14ac:dyDescent="0.35"/>
    <row r="1196" ht="12" customHeight="1" x14ac:dyDescent="0.35"/>
    <row r="1197" ht="12" customHeight="1" x14ac:dyDescent="0.35"/>
    <row r="1198" ht="12" customHeight="1" x14ac:dyDescent="0.35"/>
    <row r="1199" ht="12" customHeight="1" x14ac:dyDescent="0.35"/>
    <row r="1200" ht="12" customHeight="1" x14ac:dyDescent="0.35"/>
    <row r="1201" ht="12" customHeight="1" x14ac:dyDescent="0.35"/>
    <row r="1202" ht="12" customHeight="1" x14ac:dyDescent="0.35"/>
    <row r="1203" ht="12" customHeight="1" x14ac:dyDescent="0.35"/>
    <row r="1204" ht="12" customHeight="1" x14ac:dyDescent="0.35"/>
    <row r="1205" ht="12" customHeight="1" x14ac:dyDescent="0.35"/>
    <row r="1206" ht="12" customHeight="1" x14ac:dyDescent="0.35"/>
    <row r="1207" ht="12" customHeight="1" x14ac:dyDescent="0.35"/>
    <row r="1208" ht="12" customHeight="1" x14ac:dyDescent="0.35"/>
    <row r="1209" ht="12" customHeight="1" x14ac:dyDescent="0.35"/>
    <row r="1210" ht="12" customHeight="1" x14ac:dyDescent="0.35"/>
    <row r="1211" ht="12" customHeight="1" x14ac:dyDescent="0.35"/>
    <row r="1212" ht="12" customHeight="1" x14ac:dyDescent="0.35"/>
    <row r="1213" ht="12" customHeight="1" x14ac:dyDescent="0.35"/>
    <row r="1214" ht="12" customHeight="1" x14ac:dyDescent="0.35"/>
    <row r="1215" ht="12" customHeight="1" x14ac:dyDescent="0.35"/>
    <row r="1216" ht="12" customHeight="1" x14ac:dyDescent="0.35"/>
    <row r="1217" ht="12" customHeight="1" x14ac:dyDescent="0.35"/>
    <row r="1218" ht="12" customHeight="1" x14ac:dyDescent="0.35"/>
    <row r="1219" ht="12" customHeight="1" x14ac:dyDescent="0.35"/>
    <row r="1220" ht="12" customHeight="1" x14ac:dyDescent="0.35"/>
    <row r="1221" ht="12" customHeight="1" x14ac:dyDescent="0.35"/>
    <row r="1222" ht="12" customHeight="1" x14ac:dyDescent="0.35"/>
    <row r="1223" ht="12" customHeight="1" x14ac:dyDescent="0.35"/>
    <row r="1224" ht="12" customHeight="1" x14ac:dyDescent="0.35"/>
    <row r="1225" ht="12" customHeight="1" x14ac:dyDescent="0.35"/>
    <row r="1226" ht="12" customHeight="1" x14ac:dyDescent="0.35"/>
    <row r="1227" ht="12" customHeight="1" x14ac:dyDescent="0.35"/>
    <row r="1228" ht="12" customHeight="1" x14ac:dyDescent="0.35"/>
    <row r="1229" ht="12" customHeight="1" x14ac:dyDescent="0.35"/>
    <row r="1230" ht="12" customHeight="1" x14ac:dyDescent="0.35"/>
    <row r="1231" ht="12" customHeight="1" x14ac:dyDescent="0.35"/>
    <row r="1232" ht="12" customHeight="1" x14ac:dyDescent="0.35"/>
    <row r="1233" ht="12" customHeight="1" x14ac:dyDescent="0.35"/>
    <row r="1234" ht="12" customHeight="1" x14ac:dyDescent="0.35"/>
    <row r="1235" ht="12" customHeight="1" x14ac:dyDescent="0.35"/>
    <row r="1236" ht="12" customHeight="1" x14ac:dyDescent="0.35"/>
    <row r="1237" ht="12" customHeight="1" x14ac:dyDescent="0.35"/>
    <row r="1238" ht="12" customHeight="1" x14ac:dyDescent="0.35"/>
    <row r="1239" ht="12" customHeight="1" x14ac:dyDescent="0.35"/>
    <row r="1240" ht="12" customHeight="1" x14ac:dyDescent="0.35"/>
    <row r="1241" ht="12" customHeight="1" x14ac:dyDescent="0.35"/>
    <row r="1242" ht="12" customHeight="1" x14ac:dyDescent="0.35"/>
    <row r="1243" ht="12" customHeight="1" x14ac:dyDescent="0.35"/>
    <row r="1244" ht="12" customHeight="1" x14ac:dyDescent="0.35"/>
    <row r="1245" ht="12" customHeight="1" x14ac:dyDescent="0.35"/>
    <row r="1246" ht="12" customHeight="1" x14ac:dyDescent="0.35"/>
    <row r="1247" ht="12" customHeight="1" x14ac:dyDescent="0.35"/>
    <row r="1248" ht="12" customHeight="1" x14ac:dyDescent="0.35"/>
    <row r="1249" ht="12" customHeight="1" x14ac:dyDescent="0.35"/>
    <row r="1250" ht="12" customHeight="1" x14ac:dyDescent="0.35"/>
    <row r="1251" ht="12" customHeight="1" x14ac:dyDescent="0.35"/>
    <row r="1252" ht="12" customHeight="1" x14ac:dyDescent="0.35"/>
    <row r="1253" ht="12" customHeight="1" x14ac:dyDescent="0.35"/>
    <row r="1254" ht="12" customHeight="1" x14ac:dyDescent="0.35"/>
    <row r="1255" ht="12" customHeight="1" x14ac:dyDescent="0.35"/>
    <row r="1256" ht="12" customHeight="1" x14ac:dyDescent="0.35"/>
    <row r="1257" ht="12" customHeight="1" x14ac:dyDescent="0.35"/>
    <row r="1258" ht="12" customHeight="1" x14ac:dyDescent="0.35"/>
    <row r="1259" ht="12" customHeight="1" x14ac:dyDescent="0.35"/>
    <row r="1260" ht="12" customHeight="1" x14ac:dyDescent="0.35"/>
    <row r="1261" ht="12" customHeight="1" x14ac:dyDescent="0.35"/>
    <row r="1262" ht="12" customHeight="1" x14ac:dyDescent="0.35"/>
    <row r="1263" ht="12" customHeight="1" x14ac:dyDescent="0.35"/>
    <row r="1264" ht="12" customHeight="1" x14ac:dyDescent="0.35"/>
    <row r="1265" ht="12" customHeight="1" x14ac:dyDescent="0.35"/>
    <row r="1266" ht="12" customHeight="1" x14ac:dyDescent="0.35"/>
    <row r="1267" ht="12" customHeight="1" x14ac:dyDescent="0.35"/>
    <row r="1268" ht="12" customHeight="1" x14ac:dyDescent="0.35"/>
    <row r="1269" ht="12" customHeight="1" x14ac:dyDescent="0.35"/>
    <row r="1270" ht="12" customHeight="1" x14ac:dyDescent="0.35"/>
    <row r="1271" ht="12" customHeight="1" x14ac:dyDescent="0.35"/>
    <row r="1272" ht="12" customHeight="1" x14ac:dyDescent="0.35"/>
    <row r="1273" ht="12" customHeight="1" x14ac:dyDescent="0.35"/>
    <row r="1274" ht="12" customHeight="1" x14ac:dyDescent="0.35"/>
    <row r="1275" ht="12" customHeight="1" x14ac:dyDescent="0.35"/>
    <row r="1276" ht="12" customHeight="1" x14ac:dyDescent="0.35"/>
    <row r="1277" ht="12" customHeight="1" x14ac:dyDescent="0.35"/>
    <row r="1278" ht="12" customHeight="1" x14ac:dyDescent="0.35"/>
    <row r="1279" ht="12" customHeight="1" x14ac:dyDescent="0.35"/>
    <row r="1280" ht="12" customHeight="1" x14ac:dyDescent="0.35"/>
    <row r="1281" ht="12" customHeight="1" x14ac:dyDescent="0.35"/>
    <row r="1282" ht="12" customHeight="1" x14ac:dyDescent="0.35"/>
    <row r="1283" ht="12" customHeight="1" x14ac:dyDescent="0.35"/>
    <row r="1284" ht="12" customHeight="1" x14ac:dyDescent="0.35"/>
    <row r="1285" ht="12" customHeight="1" x14ac:dyDescent="0.35"/>
    <row r="1286" ht="12" customHeight="1" x14ac:dyDescent="0.35"/>
    <row r="1287" ht="12" customHeight="1" x14ac:dyDescent="0.35"/>
    <row r="1288" ht="12" customHeight="1" x14ac:dyDescent="0.35"/>
    <row r="1289" ht="12" customHeight="1" x14ac:dyDescent="0.35"/>
    <row r="1290" ht="12" customHeight="1" x14ac:dyDescent="0.35"/>
    <row r="1291" ht="12" customHeight="1" x14ac:dyDescent="0.35"/>
    <row r="1292" ht="12" customHeight="1" x14ac:dyDescent="0.35"/>
    <row r="1293" ht="12" customHeight="1" x14ac:dyDescent="0.35"/>
    <row r="1294" ht="12" customHeight="1" x14ac:dyDescent="0.35"/>
    <row r="1295" ht="12" customHeight="1" x14ac:dyDescent="0.35"/>
    <row r="1296" ht="12" customHeight="1" x14ac:dyDescent="0.35"/>
    <row r="1297" ht="12" customHeight="1" x14ac:dyDescent="0.35"/>
    <row r="1298" ht="12" customHeight="1" x14ac:dyDescent="0.35"/>
    <row r="1299" ht="12" customHeight="1" x14ac:dyDescent="0.35"/>
    <row r="1300" ht="12" customHeight="1" x14ac:dyDescent="0.35"/>
    <row r="1301" ht="12" customHeight="1" x14ac:dyDescent="0.35"/>
    <row r="1302" ht="12" customHeight="1" x14ac:dyDescent="0.35"/>
    <row r="1303" ht="12" customHeight="1" x14ac:dyDescent="0.35"/>
    <row r="1304" ht="12" customHeight="1" x14ac:dyDescent="0.35"/>
    <row r="1305" ht="12" customHeight="1" x14ac:dyDescent="0.35"/>
    <row r="1306" ht="12" customHeight="1" x14ac:dyDescent="0.35"/>
    <row r="1307" ht="12" customHeight="1" x14ac:dyDescent="0.35"/>
    <row r="1308" ht="12" customHeight="1" x14ac:dyDescent="0.35"/>
    <row r="1309" ht="12" customHeight="1" x14ac:dyDescent="0.35"/>
    <row r="1310" ht="12" customHeight="1" x14ac:dyDescent="0.35"/>
    <row r="1311" ht="12" customHeight="1" x14ac:dyDescent="0.35"/>
    <row r="1312" ht="12" customHeight="1" x14ac:dyDescent="0.35"/>
    <row r="1313" ht="12" customHeight="1" x14ac:dyDescent="0.35"/>
    <row r="1314" ht="12" customHeight="1" x14ac:dyDescent="0.35"/>
    <row r="1315" ht="12" customHeight="1" x14ac:dyDescent="0.35"/>
    <row r="1316" ht="12" customHeight="1" x14ac:dyDescent="0.35"/>
    <row r="1317" ht="12" customHeight="1" x14ac:dyDescent="0.35"/>
    <row r="1318" ht="12" customHeight="1" x14ac:dyDescent="0.35"/>
    <row r="1319" ht="12" customHeight="1" x14ac:dyDescent="0.35"/>
    <row r="1320" ht="12" customHeight="1" x14ac:dyDescent="0.35"/>
    <row r="1321" ht="12" customHeight="1" x14ac:dyDescent="0.35"/>
    <row r="1322" ht="12" customHeight="1" x14ac:dyDescent="0.35"/>
    <row r="1323" ht="12" customHeight="1" x14ac:dyDescent="0.35"/>
    <row r="1324" ht="12" customHeight="1" x14ac:dyDescent="0.35"/>
    <row r="1325" ht="12" customHeight="1" x14ac:dyDescent="0.35"/>
    <row r="1326" ht="12" customHeight="1" x14ac:dyDescent="0.35"/>
    <row r="1327" ht="12" customHeight="1" x14ac:dyDescent="0.35"/>
    <row r="1328" ht="12" customHeight="1" x14ac:dyDescent="0.35"/>
    <row r="1329" ht="12" customHeight="1" x14ac:dyDescent="0.35"/>
    <row r="1330" ht="12" customHeight="1" x14ac:dyDescent="0.35"/>
    <row r="1331" ht="12" customHeight="1" x14ac:dyDescent="0.35"/>
    <row r="1332" ht="12" customHeight="1" x14ac:dyDescent="0.35"/>
    <row r="1333" ht="12" customHeight="1" x14ac:dyDescent="0.35"/>
    <row r="1334" ht="12" customHeight="1" x14ac:dyDescent="0.35"/>
    <row r="1335" ht="12" customHeight="1" x14ac:dyDescent="0.35"/>
    <row r="1336" ht="12" customHeight="1" x14ac:dyDescent="0.35"/>
    <row r="1337" ht="12" customHeight="1" x14ac:dyDescent="0.35"/>
    <row r="1338" ht="12" customHeight="1" x14ac:dyDescent="0.35"/>
    <row r="1339" ht="12" customHeight="1" x14ac:dyDescent="0.35"/>
    <row r="1340" ht="12" customHeight="1" x14ac:dyDescent="0.35"/>
    <row r="1341" ht="12" customHeight="1" x14ac:dyDescent="0.35"/>
    <row r="1342" ht="12" customHeight="1" x14ac:dyDescent="0.35"/>
    <row r="1343" ht="12" customHeight="1" x14ac:dyDescent="0.35"/>
    <row r="1344" ht="12" customHeight="1" x14ac:dyDescent="0.35"/>
    <row r="1345" ht="12" customHeight="1" x14ac:dyDescent="0.35"/>
    <row r="1346" ht="12" customHeight="1" x14ac:dyDescent="0.35"/>
    <row r="1347" ht="12" customHeight="1" x14ac:dyDescent="0.35"/>
    <row r="1348" ht="12" customHeight="1" x14ac:dyDescent="0.35"/>
    <row r="1349" ht="12" customHeight="1" x14ac:dyDescent="0.35"/>
    <row r="1350" ht="12" customHeight="1" x14ac:dyDescent="0.35"/>
    <row r="1351" ht="12" customHeight="1" x14ac:dyDescent="0.35"/>
    <row r="1352" ht="12" customHeight="1" x14ac:dyDescent="0.35"/>
    <row r="1353" ht="12" customHeight="1" x14ac:dyDescent="0.35"/>
    <row r="1354" ht="12" customHeight="1" x14ac:dyDescent="0.35"/>
    <row r="1355" ht="12" customHeight="1" x14ac:dyDescent="0.35"/>
    <row r="1356" ht="12" customHeight="1" x14ac:dyDescent="0.35"/>
    <row r="1357" ht="12" customHeight="1" x14ac:dyDescent="0.35"/>
    <row r="1358" ht="12" customHeight="1" x14ac:dyDescent="0.35"/>
    <row r="1359" ht="12" customHeight="1" x14ac:dyDescent="0.35"/>
    <row r="1360" ht="12" customHeight="1" x14ac:dyDescent="0.35"/>
    <row r="1361" ht="12" customHeight="1" x14ac:dyDescent="0.35"/>
    <row r="1362" ht="12" customHeight="1" x14ac:dyDescent="0.35"/>
    <row r="1363" ht="12" customHeight="1" x14ac:dyDescent="0.35"/>
    <row r="1364" ht="12" customHeight="1" x14ac:dyDescent="0.35"/>
    <row r="1365" ht="12" customHeight="1" x14ac:dyDescent="0.35"/>
    <row r="1366" ht="12" customHeight="1" x14ac:dyDescent="0.35"/>
    <row r="1367" ht="12" customHeight="1" x14ac:dyDescent="0.35"/>
    <row r="1368" ht="12" customHeight="1" x14ac:dyDescent="0.35"/>
    <row r="1369" ht="12" customHeight="1" x14ac:dyDescent="0.35"/>
    <row r="1370" ht="12" customHeight="1" x14ac:dyDescent="0.35"/>
    <row r="1371" ht="12" customHeight="1" x14ac:dyDescent="0.35"/>
    <row r="1372" ht="12" customHeight="1" x14ac:dyDescent="0.35"/>
    <row r="1373" ht="12" customHeight="1" x14ac:dyDescent="0.35"/>
    <row r="1374" ht="12" customHeight="1" x14ac:dyDescent="0.35"/>
    <row r="1375" ht="12" customHeight="1" x14ac:dyDescent="0.35"/>
    <row r="1376" ht="12" customHeight="1" x14ac:dyDescent="0.35"/>
    <row r="1377" ht="12" customHeight="1" x14ac:dyDescent="0.35"/>
    <row r="1378" ht="12" customHeight="1" x14ac:dyDescent="0.35"/>
    <row r="1379" ht="12" customHeight="1" x14ac:dyDescent="0.35"/>
    <row r="1380" ht="12" customHeight="1" x14ac:dyDescent="0.35"/>
    <row r="1381" ht="12" customHeight="1" x14ac:dyDescent="0.35"/>
    <row r="1382" ht="12" customHeight="1" x14ac:dyDescent="0.35"/>
    <row r="1383" ht="12" customHeight="1" x14ac:dyDescent="0.35"/>
    <row r="1384" ht="12" customHeight="1" x14ac:dyDescent="0.35"/>
    <row r="1385" ht="12" customHeight="1" x14ac:dyDescent="0.35"/>
    <row r="1386" ht="12" customHeight="1" x14ac:dyDescent="0.35"/>
    <row r="1387" ht="12" customHeight="1" x14ac:dyDescent="0.35"/>
    <row r="1388" ht="12" customHeight="1" x14ac:dyDescent="0.35"/>
    <row r="1389" ht="12" customHeight="1" x14ac:dyDescent="0.35"/>
    <row r="1390" ht="12" customHeight="1" x14ac:dyDescent="0.35"/>
    <row r="1391" ht="12" customHeight="1" x14ac:dyDescent="0.35"/>
    <row r="1392" ht="12" customHeight="1" x14ac:dyDescent="0.35"/>
    <row r="1393" ht="12" customHeight="1" x14ac:dyDescent="0.35"/>
    <row r="1394" ht="12" customHeight="1" x14ac:dyDescent="0.35"/>
    <row r="1395" ht="12" customHeight="1" x14ac:dyDescent="0.35"/>
    <row r="1396" ht="12" customHeight="1" x14ac:dyDescent="0.35"/>
    <row r="1397" ht="12" customHeight="1" x14ac:dyDescent="0.35"/>
    <row r="1398" ht="12" customHeight="1" x14ac:dyDescent="0.35"/>
    <row r="1399" ht="12" customHeight="1" x14ac:dyDescent="0.35"/>
    <row r="1400" ht="12" customHeight="1" x14ac:dyDescent="0.35"/>
    <row r="1401" ht="12" customHeight="1" x14ac:dyDescent="0.35"/>
    <row r="1402" ht="12" customHeight="1" x14ac:dyDescent="0.35"/>
    <row r="1403" ht="12" customHeight="1" x14ac:dyDescent="0.35"/>
    <row r="1404" ht="12" customHeight="1" x14ac:dyDescent="0.35"/>
    <row r="1405" ht="12" customHeight="1" x14ac:dyDescent="0.35"/>
    <row r="1406" ht="12" customHeight="1" x14ac:dyDescent="0.35"/>
    <row r="1407" ht="12" customHeight="1" x14ac:dyDescent="0.35"/>
    <row r="1408" ht="12" customHeight="1" x14ac:dyDescent="0.35"/>
    <row r="1409" ht="12" customHeight="1" x14ac:dyDescent="0.35"/>
    <row r="1410" ht="12" customHeight="1" x14ac:dyDescent="0.35"/>
    <row r="1411" ht="12" customHeight="1" x14ac:dyDescent="0.35"/>
    <row r="1412" ht="12" customHeight="1" x14ac:dyDescent="0.35"/>
    <row r="1413" ht="12" customHeight="1" x14ac:dyDescent="0.35"/>
    <row r="1414" ht="12" customHeight="1" x14ac:dyDescent="0.35"/>
    <row r="1415" ht="12" customHeight="1" x14ac:dyDescent="0.35"/>
    <row r="1416" ht="12" customHeight="1" x14ac:dyDescent="0.35"/>
    <row r="1417" ht="12" customHeight="1" x14ac:dyDescent="0.35"/>
    <row r="1418" ht="12" customHeight="1" x14ac:dyDescent="0.35"/>
    <row r="1419" ht="12" customHeight="1" x14ac:dyDescent="0.35"/>
    <row r="1420" ht="12" customHeight="1" x14ac:dyDescent="0.35"/>
    <row r="1421" ht="12" customHeight="1" x14ac:dyDescent="0.35"/>
    <row r="1422" ht="12" customHeight="1" x14ac:dyDescent="0.35"/>
    <row r="1423" ht="12" customHeight="1" x14ac:dyDescent="0.35"/>
    <row r="1424" ht="12" customHeight="1" x14ac:dyDescent="0.35"/>
    <row r="1425" ht="12" customHeight="1" x14ac:dyDescent="0.35"/>
    <row r="1426" ht="12" customHeight="1" x14ac:dyDescent="0.35"/>
    <row r="1427" ht="12" customHeight="1" x14ac:dyDescent="0.35"/>
    <row r="1428" ht="12" customHeight="1" x14ac:dyDescent="0.35"/>
    <row r="1429" ht="12" customHeight="1" x14ac:dyDescent="0.35"/>
    <row r="1430" ht="12" customHeight="1" x14ac:dyDescent="0.35"/>
    <row r="1431" ht="12" customHeight="1" x14ac:dyDescent="0.35"/>
    <row r="1432" ht="12" customHeight="1" x14ac:dyDescent="0.35"/>
    <row r="1433" ht="12" customHeight="1" x14ac:dyDescent="0.35"/>
    <row r="1434" ht="12" customHeight="1" x14ac:dyDescent="0.35"/>
    <row r="1435" ht="12" customHeight="1" x14ac:dyDescent="0.35"/>
    <row r="1436" ht="12" customHeight="1" x14ac:dyDescent="0.35"/>
    <row r="1437" ht="12" customHeight="1" x14ac:dyDescent="0.35"/>
    <row r="1438" ht="12" customHeight="1" x14ac:dyDescent="0.35"/>
    <row r="1439" ht="12" customHeight="1" x14ac:dyDescent="0.35"/>
    <row r="1440" ht="12" customHeight="1" x14ac:dyDescent="0.35"/>
    <row r="1441" ht="12" customHeight="1" x14ac:dyDescent="0.35"/>
    <row r="1442" ht="12" customHeight="1" x14ac:dyDescent="0.35"/>
    <row r="1443" ht="12" customHeight="1" x14ac:dyDescent="0.35"/>
    <row r="1444" ht="12" customHeight="1" x14ac:dyDescent="0.35"/>
    <row r="1445" ht="12" customHeight="1" x14ac:dyDescent="0.35"/>
    <row r="1446" ht="12" customHeight="1" x14ac:dyDescent="0.35"/>
    <row r="1447" ht="12" customHeight="1" x14ac:dyDescent="0.35"/>
    <row r="1448" ht="12" customHeight="1" x14ac:dyDescent="0.35"/>
    <row r="1449" ht="12" customHeight="1" x14ac:dyDescent="0.35"/>
    <row r="1450" ht="12" customHeight="1" x14ac:dyDescent="0.35"/>
    <row r="1451" ht="12" customHeight="1" x14ac:dyDescent="0.35"/>
    <row r="1452" ht="12" customHeight="1" x14ac:dyDescent="0.35"/>
    <row r="1453" ht="12" customHeight="1" x14ac:dyDescent="0.35"/>
    <row r="1454" ht="12" customHeight="1" x14ac:dyDescent="0.35"/>
    <row r="1455" ht="12" customHeight="1" x14ac:dyDescent="0.35"/>
    <row r="1456" ht="12" customHeight="1" x14ac:dyDescent="0.35"/>
    <row r="1457" ht="12" customHeight="1" x14ac:dyDescent="0.35"/>
    <row r="1458" ht="12" customHeight="1" x14ac:dyDescent="0.35"/>
    <row r="1459" ht="12" customHeight="1" x14ac:dyDescent="0.35"/>
    <row r="1460" ht="12" customHeight="1" x14ac:dyDescent="0.35"/>
    <row r="1461" ht="12" customHeight="1" x14ac:dyDescent="0.35"/>
    <row r="1462" ht="12" customHeight="1" x14ac:dyDescent="0.35"/>
    <row r="1463" ht="12" customHeight="1" x14ac:dyDescent="0.35"/>
    <row r="1464" ht="12" customHeight="1" x14ac:dyDescent="0.35"/>
    <row r="1465" ht="12" customHeight="1" x14ac:dyDescent="0.35"/>
    <row r="1466" ht="12" customHeight="1" x14ac:dyDescent="0.35"/>
    <row r="1467" ht="12" customHeight="1" x14ac:dyDescent="0.35"/>
    <row r="1468" ht="12" customHeight="1" x14ac:dyDescent="0.35"/>
    <row r="1469" ht="12" customHeight="1" x14ac:dyDescent="0.35"/>
    <row r="1470" ht="12" customHeight="1" x14ac:dyDescent="0.35"/>
    <row r="1471" ht="12" customHeight="1" x14ac:dyDescent="0.35"/>
    <row r="1472" ht="12" customHeight="1" x14ac:dyDescent="0.35"/>
    <row r="1473" ht="12" customHeight="1" x14ac:dyDescent="0.35"/>
    <row r="1474" ht="12" customHeight="1" x14ac:dyDescent="0.35"/>
    <row r="1475" ht="12" customHeight="1" x14ac:dyDescent="0.35"/>
    <row r="1476" ht="12" customHeight="1" x14ac:dyDescent="0.35"/>
    <row r="1477" ht="12" customHeight="1" x14ac:dyDescent="0.35"/>
    <row r="1478" ht="12" customHeight="1" x14ac:dyDescent="0.35"/>
    <row r="1479" ht="12" customHeight="1" x14ac:dyDescent="0.35"/>
    <row r="1480" ht="12" customHeight="1" x14ac:dyDescent="0.35"/>
    <row r="1481" ht="12" customHeight="1" x14ac:dyDescent="0.35"/>
    <row r="1482" ht="12" customHeight="1" x14ac:dyDescent="0.35"/>
    <row r="1483" ht="12" customHeight="1" x14ac:dyDescent="0.35"/>
    <row r="1484" ht="12" customHeight="1" x14ac:dyDescent="0.35"/>
    <row r="1485" ht="12" customHeight="1" x14ac:dyDescent="0.35"/>
    <row r="1486" ht="12" customHeight="1" x14ac:dyDescent="0.35"/>
    <row r="1487" ht="12" customHeight="1" x14ac:dyDescent="0.35"/>
    <row r="1488" ht="12" customHeight="1" x14ac:dyDescent="0.35"/>
    <row r="1489" ht="12" customHeight="1" x14ac:dyDescent="0.35"/>
    <row r="1490" ht="12" customHeight="1" x14ac:dyDescent="0.35"/>
    <row r="1491" ht="12" customHeight="1" x14ac:dyDescent="0.35"/>
    <row r="1492" ht="12" customHeight="1" x14ac:dyDescent="0.35"/>
    <row r="1493" ht="12" customHeight="1" x14ac:dyDescent="0.35"/>
    <row r="1494" ht="12" customHeight="1" x14ac:dyDescent="0.35"/>
    <row r="1495" ht="12" customHeight="1" x14ac:dyDescent="0.35"/>
    <row r="1496" ht="12" customHeight="1" x14ac:dyDescent="0.35"/>
    <row r="1497" ht="12" customHeight="1" x14ac:dyDescent="0.35"/>
    <row r="1498" ht="12" customHeight="1" x14ac:dyDescent="0.35"/>
    <row r="1499" ht="12" customHeight="1" x14ac:dyDescent="0.35"/>
    <row r="1500" ht="12" customHeight="1" x14ac:dyDescent="0.35"/>
    <row r="1501" ht="12" customHeight="1" x14ac:dyDescent="0.35"/>
    <row r="1502" ht="12" customHeight="1" x14ac:dyDescent="0.35"/>
    <row r="1503" ht="12" customHeight="1" x14ac:dyDescent="0.35"/>
    <row r="1504" ht="12" customHeight="1" x14ac:dyDescent="0.35"/>
    <row r="1505" ht="12" customHeight="1" x14ac:dyDescent="0.35"/>
    <row r="1506" ht="12" customHeight="1" x14ac:dyDescent="0.35"/>
    <row r="1507" ht="12" customHeight="1" x14ac:dyDescent="0.35"/>
    <row r="1508" ht="12" customHeight="1" x14ac:dyDescent="0.35"/>
    <row r="1509" ht="12" customHeight="1" x14ac:dyDescent="0.35"/>
    <row r="1510" ht="12" customHeight="1" x14ac:dyDescent="0.35"/>
    <row r="1511" ht="12" customHeight="1" x14ac:dyDescent="0.35"/>
    <row r="1512" ht="12" customHeight="1" x14ac:dyDescent="0.35"/>
    <row r="1513" ht="12" customHeight="1" x14ac:dyDescent="0.35"/>
    <row r="1514" ht="12" customHeight="1" x14ac:dyDescent="0.35"/>
    <row r="1515" ht="12" customHeight="1" x14ac:dyDescent="0.35"/>
    <row r="1516" ht="12" customHeight="1" x14ac:dyDescent="0.35"/>
    <row r="1517" ht="12" customHeight="1" x14ac:dyDescent="0.35"/>
    <row r="1518" ht="12" customHeight="1" x14ac:dyDescent="0.35"/>
    <row r="1519" ht="12" customHeight="1" x14ac:dyDescent="0.35"/>
    <row r="1520" ht="12" customHeight="1" x14ac:dyDescent="0.35"/>
    <row r="1521" ht="12" customHeight="1" x14ac:dyDescent="0.35"/>
    <row r="1522" ht="12" customHeight="1" x14ac:dyDescent="0.35"/>
    <row r="1523" ht="12" customHeight="1" x14ac:dyDescent="0.35"/>
    <row r="1524" ht="12" customHeight="1" x14ac:dyDescent="0.35"/>
    <row r="1525" ht="12" customHeight="1" x14ac:dyDescent="0.35"/>
    <row r="1526" ht="12" customHeight="1" x14ac:dyDescent="0.35"/>
    <row r="1527" ht="12" customHeight="1" x14ac:dyDescent="0.35"/>
    <row r="1528" ht="12" customHeight="1" x14ac:dyDescent="0.35"/>
    <row r="1529" ht="12" customHeight="1" x14ac:dyDescent="0.35"/>
    <row r="1530" ht="12" customHeight="1" x14ac:dyDescent="0.35"/>
    <row r="1531" ht="12" customHeight="1" x14ac:dyDescent="0.35"/>
    <row r="1532" ht="12" customHeight="1" x14ac:dyDescent="0.35"/>
    <row r="1533" ht="12" customHeight="1" x14ac:dyDescent="0.35"/>
    <row r="1534" ht="12" customHeight="1" x14ac:dyDescent="0.35"/>
    <row r="1535" ht="12" customHeight="1" x14ac:dyDescent="0.35"/>
    <row r="1536" ht="12" customHeight="1" x14ac:dyDescent="0.35"/>
    <row r="1537" ht="12" customHeight="1" x14ac:dyDescent="0.35"/>
    <row r="1538" ht="12" customHeight="1" x14ac:dyDescent="0.35"/>
    <row r="1539" ht="12" customHeight="1" x14ac:dyDescent="0.35"/>
    <row r="1540" ht="12" customHeight="1" x14ac:dyDescent="0.35"/>
    <row r="1541" ht="12" customHeight="1" x14ac:dyDescent="0.35"/>
    <row r="1542" ht="12" customHeight="1" x14ac:dyDescent="0.35"/>
    <row r="1543" ht="12" customHeight="1" x14ac:dyDescent="0.35"/>
    <row r="1544" ht="12" customHeight="1" x14ac:dyDescent="0.35"/>
    <row r="1545" ht="12" customHeight="1" x14ac:dyDescent="0.35"/>
    <row r="1546" ht="12" customHeight="1" x14ac:dyDescent="0.35"/>
    <row r="1547" ht="12" customHeight="1" x14ac:dyDescent="0.35"/>
    <row r="1548" ht="12" customHeight="1" x14ac:dyDescent="0.35"/>
    <row r="1549" ht="12" customHeight="1" x14ac:dyDescent="0.35"/>
    <row r="1550" ht="12" customHeight="1" x14ac:dyDescent="0.35"/>
    <row r="1551" ht="12" customHeight="1" x14ac:dyDescent="0.35"/>
    <row r="1552" ht="12" customHeight="1" x14ac:dyDescent="0.35"/>
    <row r="1553" ht="12" customHeight="1" x14ac:dyDescent="0.35"/>
    <row r="1554" ht="12" customHeight="1" x14ac:dyDescent="0.35"/>
    <row r="1555" ht="12" customHeight="1" x14ac:dyDescent="0.35"/>
    <row r="1556" ht="12" customHeight="1" x14ac:dyDescent="0.35"/>
    <row r="1557" ht="12" customHeight="1" x14ac:dyDescent="0.35"/>
    <row r="1558" ht="12" customHeight="1" x14ac:dyDescent="0.35"/>
    <row r="1559" ht="12" customHeight="1" x14ac:dyDescent="0.35"/>
    <row r="1560" ht="12" customHeight="1" x14ac:dyDescent="0.35"/>
    <row r="1561" ht="12" customHeight="1" x14ac:dyDescent="0.35"/>
    <row r="1562" ht="12" customHeight="1" x14ac:dyDescent="0.35"/>
    <row r="1563" ht="12" customHeight="1" x14ac:dyDescent="0.35"/>
    <row r="1564" ht="12" customHeight="1" x14ac:dyDescent="0.35"/>
    <row r="1565" ht="12" customHeight="1" x14ac:dyDescent="0.35"/>
    <row r="1566" ht="12" customHeight="1" x14ac:dyDescent="0.35"/>
    <row r="1567" ht="12" customHeight="1" x14ac:dyDescent="0.35"/>
    <row r="1568" ht="12" customHeight="1" x14ac:dyDescent="0.35"/>
    <row r="1569" ht="12" customHeight="1" x14ac:dyDescent="0.35"/>
    <row r="1570" ht="12" customHeight="1" x14ac:dyDescent="0.35"/>
    <row r="1571" ht="12" customHeight="1" x14ac:dyDescent="0.35"/>
    <row r="1572" ht="12" customHeight="1" x14ac:dyDescent="0.35"/>
    <row r="1573" ht="12" customHeight="1" x14ac:dyDescent="0.35"/>
    <row r="1574" ht="12" customHeight="1" x14ac:dyDescent="0.35"/>
    <row r="1575" ht="12" customHeight="1" x14ac:dyDescent="0.35"/>
    <row r="1576" ht="12" customHeight="1" x14ac:dyDescent="0.35"/>
    <row r="1577" ht="12" customHeight="1" x14ac:dyDescent="0.35"/>
    <row r="1578" ht="12" customHeight="1" x14ac:dyDescent="0.35"/>
    <row r="1579" ht="12" customHeight="1" x14ac:dyDescent="0.35"/>
    <row r="1580" ht="12" customHeight="1" x14ac:dyDescent="0.35"/>
    <row r="1581" ht="12" customHeight="1" x14ac:dyDescent="0.35"/>
    <row r="1582" ht="12" customHeight="1" x14ac:dyDescent="0.35"/>
    <row r="1583" ht="12" customHeight="1" x14ac:dyDescent="0.35"/>
    <row r="1584" ht="12" customHeight="1" x14ac:dyDescent="0.35"/>
    <row r="1585" ht="12" customHeight="1" x14ac:dyDescent="0.35"/>
    <row r="1586" ht="12" customHeight="1" x14ac:dyDescent="0.35"/>
    <row r="1587" ht="12" customHeight="1" x14ac:dyDescent="0.35"/>
    <row r="1588" ht="12" customHeight="1" x14ac:dyDescent="0.35"/>
    <row r="1589" ht="12" customHeight="1" x14ac:dyDescent="0.35"/>
    <row r="1590" ht="12" customHeight="1" x14ac:dyDescent="0.35"/>
    <row r="1591" ht="12" customHeight="1" x14ac:dyDescent="0.35"/>
    <row r="1592" ht="12" customHeight="1" x14ac:dyDescent="0.35"/>
    <row r="1593" ht="12" customHeight="1" x14ac:dyDescent="0.35"/>
    <row r="1594" ht="12" customHeight="1" x14ac:dyDescent="0.35"/>
    <row r="1595" ht="12" customHeight="1" x14ac:dyDescent="0.35"/>
    <row r="1596" ht="12" customHeight="1" x14ac:dyDescent="0.35"/>
    <row r="1597" ht="12" customHeight="1" x14ac:dyDescent="0.35"/>
    <row r="1598" ht="12" customHeight="1" x14ac:dyDescent="0.35"/>
    <row r="1599" ht="12" customHeight="1" x14ac:dyDescent="0.35"/>
    <row r="1600" ht="12" customHeight="1" x14ac:dyDescent="0.35"/>
    <row r="1601" ht="12" customHeight="1" x14ac:dyDescent="0.35"/>
    <row r="1602" ht="12" customHeight="1" x14ac:dyDescent="0.35"/>
    <row r="1603" ht="12" customHeight="1" x14ac:dyDescent="0.35"/>
    <row r="1604" ht="12" customHeight="1" x14ac:dyDescent="0.35"/>
    <row r="1605" ht="12" customHeight="1" x14ac:dyDescent="0.35"/>
    <row r="1606" ht="12" customHeight="1" x14ac:dyDescent="0.35"/>
    <row r="1607" ht="12" customHeight="1" x14ac:dyDescent="0.35"/>
    <row r="1608" ht="12" customHeight="1" x14ac:dyDescent="0.35"/>
    <row r="1609" ht="12" customHeight="1" x14ac:dyDescent="0.35"/>
    <row r="1610" ht="12" customHeight="1" x14ac:dyDescent="0.35"/>
    <row r="1611" ht="12" customHeight="1" x14ac:dyDescent="0.35"/>
    <row r="1612" ht="12" customHeight="1" x14ac:dyDescent="0.35"/>
    <row r="1613" ht="12" customHeight="1" x14ac:dyDescent="0.35"/>
    <row r="1614" ht="12" customHeight="1" x14ac:dyDescent="0.35"/>
    <row r="1615" ht="12" customHeight="1" x14ac:dyDescent="0.35"/>
    <row r="1616" ht="12" customHeight="1" x14ac:dyDescent="0.35"/>
    <row r="1617" ht="12" customHeight="1" x14ac:dyDescent="0.35"/>
    <row r="1618" ht="12" customHeight="1" x14ac:dyDescent="0.35"/>
    <row r="1619" ht="12" customHeight="1" x14ac:dyDescent="0.35"/>
    <row r="1620" ht="12" customHeight="1" x14ac:dyDescent="0.35"/>
    <row r="1621" ht="12" customHeight="1" x14ac:dyDescent="0.35"/>
    <row r="1622" ht="12" customHeight="1" x14ac:dyDescent="0.35"/>
    <row r="1623" ht="12" customHeight="1" x14ac:dyDescent="0.35"/>
    <row r="1624" ht="12" customHeight="1" x14ac:dyDescent="0.35"/>
    <row r="1625" ht="12" customHeight="1" x14ac:dyDescent="0.35"/>
    <row r="1626" ht="12" customHeight="1" x14ac:dyDescent="0.35"/>
    <row r="1627" ht="12" customHeight="1" x14ac:dyDescent="0.35"/>
    <row r="1628" ht="12" customHeight="1" x14ac:dyDescent="0.35"/>
    <row r="1629" ht="12" customHeight="1" x14ac:dyDescent="0.35"/>
    <row r="1630" ht="12" customHeight="1" x14ac:dyDescent="0.35"/>
    <row r="1631" ht="12" customHeight="1" x14ac:dyDescent="0.35"/>
    <row r="1632" ht="12" customHeight="1" x14ac:dyDescent="0.35"/>
    <row r="1633" ht="12" customHeight="1" x14ac:dyDescent="0.35"/>
    <row r="1634" ht="12" customHeight="1" x14ac:dyDescent="0.35"/>
    <row r="1635" ht="12" customHeight="1" x14ac:dyDescent="0.35"/>
    <row r="1636" ht="12" customHeight="1" x14ac:dyDescent="0.35"/>
    <row r="1637" ht="12" customHeight="1" x14ac:dyDescent="0.35"/>
    <row r="1638" ht="12" customHeight="1" x14ac:dyDescent="0.35"/>
    <row r="1639" ht="12" customHeight="1" x14ac:dyDescent="0.35"/>
    <row r="1640" ht="12" customHeight="1" x14ac:dyDescent="0.35"/>
    <row r="1641" ht="12" customHeight="1" x14ac:dyDescent="0.35"/>
    <row r="1642" ht="12" customHeight="1" x14ac:dyDescent="0.35"/>
    <row r="1643" ht="12" customHeight="1" x14ac:dyDescent="0.35"/>
    <row r="1644" ht="12" customHeight="1" x14ac:dyDescent="0.35"/>
    <row r="1645" ht="12" customHeight="1" x14ac:dyDescent="0.35"/>
    <row r="1646" ht="12" customHeight="1" x14ac:dyDescent="0.35"/>
    <row r="1647" ht="12" customHeight="1" x14ac:dyDescent="0.35"/>
    <row r="1648" ht="12" customHeight="1" x14ac:dyDescent="0.35"/>
    <row r="1649" ht="12" customHeight="1" x14ac:dyDescent="0.35"/>
    <row r="1650" ht="12" customHeight="1" x14ac:dyDescent="0.35"/>
    <row r="1651" ht="12" customHeight="1" x14ac:dyDescent="0.35"/>
    <row r="1652" ht="12" customHeight="1" x14ac:dyDescent="0.35"/>
    <row r="1653" ht="12" customHeight="1" x14ac:dyDescent="0.35"/>
    <row r="1654" ht="12" customHeight="1" x14ac:dyDescent="0.35"/>
    <row r="1655" ht="12" customHeight="1" x14ac:dyDescent="0.35"/>
    <row r="1656" ht="12" customHeight="1" x14ac:dyDescent="0.35"/>
    <row r="1657" ht="12" customHeight="1" x14ac:dyDescent="0.35"/>
    <row r="1658" ht="12" customHeight="1" x14ac:dyDescent="0.35"/>
    <row r="1659" ht="12" customHeight="1" x14ac:dyDescent="0.35"/>
    <row r="1660" ht="12" customHeight="1" x14ac:dyDescent="0.35"/>
    <row r="1661" ht="12" customHeight="1" x14ac:dyDescent="0.35"/>
    <row r="1662" ht="12" customHeight="1" x14ac:dyDescent="0.35"/>
    <row r="1663" ht="12" customHeight="1" x14ac:dyDescent="0.35"/>
    <row r="1664" ht="12" customHeight="1" x14ac:dyDescent="0.35"/>
    <row r="1665" ht="12" customHeight="1" x14ac:dyDescent="0.35"/>
    <row r="1666" ht="12" customHeight="1" x14ac:dyDescent="0.35"/>
    <row r="1667" ht="12" customHeight="1" x14ac:dyDescent="0.35"/>
    <row r="1668" ht="12" customHeight="1" x14ac:dyDescent="0.35"/>
    <row r="1669" ht="12" customHeight="1" x14ac:dyDescent="0.35"/>
    <row r="1670" ht="12" customHeight="1" x14ac:dyDescent="0.35"/>
    <row r="1671" ht="12" customHeight="1" x14ac:dyDescent="0.35"/>
    <row r="1672" ht="12" customHeight="1" x14ac:dyDescent="0.35"/>
    <row r="1673" ht="12" customHeight="1" x14ac:dyDescent="0.35"/>
    <row r="1674" ht="12" customHeight="1" x14ac:dyDescent="0.35"/>
    <row r="1675" ht="12" customHeight="1" x14ac:dyDescent="0.35"/>
    <row r="1676" ht="12" customHeight="1" x14ac:dyDescent="0.35"/>
    <row r="1677" ht="12" customHeight="1" x14ac:dyDescent="0.35"/>
    <row r="1678" ht="12" customHeight="1" x14ac:dyDescent="0.35"/>
    <row r="1679" ht="12" customHeight="1" x14ac:dyDescent="0.35"/>
    <row r="1680" ht="12" customHeight="1" x14ac:dyDescent="0.35"/>
    <row r="1681" ht="12" customHeight="1" x14ac:dyDescent="0.35"/>
    <row r="1682" ht="12" customHeight="1" x14ac:dyDescent="0.35"/>
    <row r="1683" ht="12" customHeight="1" x14ac:dyDescent="0.35"/>
    <row r="1684" ht="12" customHeight="1" x14ac:dyDescent="0.35"/>
    <row r="1685" ht="12" customHeight="1" x14ac:dyDescent="0.35"/>
    <row r="1686" ht="12" customHeight="1" x14ac:dyDescent="0.35"/>
    <row r="1687" ht="12" customHeight="1" x14ac:dyDescent="0.35"/>
    <row r="1688" ht="12" customHeight="1" x14ac:dyDescent="0.35"/>
    <row r="1689" ht="12" customHeight="1" x14ac:dyDescent="0.35"/>
    <row r="1690" ht="12" customHeight="1" x14ac:dyDescent="0.35"/>
    <row r="1691" ht="12" customHeight="1" x14ac:dyDescent="0.35"/>
    <row r="1692" ht="12" customHeight="1" x14ac:dyDescent="0.35"/>
    <row r="1693" ht="12" customHeight="1" x14ac:dyDescent="0.35"/>
    <row r="1694" ht="12" customHeight="1" x14ac:dyDescent="0.35"/>
    <row r="1695" ht="12" customHeight="1" x14ac:dyDescent="0.35"/>
    <row r="1696" ht="12" customHeight="1" x14ac:dyDescent="0.35"/>
    <row r="1697" ht="12" customHeight="1" x14ac:dyDescent="0.35"/>
    <row r="1698" ht="12" customHeight="1" x14ac:dyDescent="0.35"/>
    <row r="1699" ht="12" customHeight="1" x14ac:dyDescent="0.35"/>
    <row r="1700" ht="12" customHeight="1" x14ac:dyDescent="0.35"/>
    <row r="1701" ht="12" customHeight="1" x14ac:dyDescent="0.35"/>
    <row r="1702" ht="12" customHeight="1" x14ac:dyDescent="0.35"/>
    <row r="1703" ht="12" customHeight="1" x14ac:dyDescent="0.35"/>
    <row r="1704" ht="12" customHeight="1" x14ac:dyDescent="0.35"/>
    <row r="1705" ht="12" customHeight="1" x14ac:dyDescent="0.35"/>
    <row r="1706" ht="12" customHeight="1" x14ac:dyDescent="0.35"/>
    <row r="1707" ht="12" customHeight="1" x14ac:dyDescent="0.35"/>
    <row r="1708" ht="12" customHeight="1" x14ac:dyDescent="0.35"/>
    <row r="1709" ht="12" customHeight="1" x14ac:dyDescent="0.35"/>
    <row r="1710" ht="12" customHeight="1" x14ac:dyDescent="0.35"/>
    <row r="1711" ht="12" customHeight="1" x14ac:dyDescent="0.35"/>
    <row r="1712" ht="12" customHeight="1" x14ac:dyDescent="0.35"/>
    <row r="1713" ht="12" customHeight="1" x14ac:dyDescent="0.35"/>
    <row r="1714" ht="12" customHeight="1" x14ac:dyDescent="0.35"/>
    <row r="1715" ht="12" customHeight="1" x14ac:dyDescent="0.35"/>
    <row r="1716" ht="12" customHeight="1" x14ac:dyDescent="0.35"/>
    <row r="1717" ht="12" customHeight="1" x14ac:dyDescent="0.35"/>
    <row r="1718" ht="12" customHeight="1" x14ac:dyDescent="0.35"/>
    <row r="1719" ht="12" customHeight="1" x14ac:dyDescent="0.35"/>
    <row r="1720" ht="12" customHeight="1" x14ac:dyDescent="0.35"/>
    <row r="1721" ht="12" customHeight="1" x14ac:dyDescent="0.35"/>
    <row r="1722" ht="12" customHeight="1" x14ac:dyDescent="0.35"/>
    <row r="1723" ht="12" customHeight="1" x14ac:dyDescent="0.35"/>
    <row r="1724" ht="12" customHeight="1" x14ac:dyDescent="0.35"/>
    <row r="1725" ht="12" customHeight="1" x14ac:dyDescent="0.35"/>
    <row r="1726" ht="12" customHeight="1" x14ac:dyDescent="0.35"/>
    <row r="1727" ht="12" customHeight="1" x14ac:dyDescent="0.35"/>
    <row r="1728" ht="12" customHeight="1" x14ac:dyDescent="0.35"/>
    <row r="1729" ht="12" customHeight="1" x14ac:dyDescent="0.35"/>
    <row r="1730" ht="12" customHeight="1" x14ac:dyDescent="0.35"/>
    <row r="1731" ht="12" customHeight="1" x14ac:dyDescent="0.35"/>
    <row r="1732" ht="12" customHeight="1" x14ac:dyDescent="0.35"/>
    <row r="1733" ht="12" customHeight="1" x14ac:dyDescent="0.35"/>
    <row r="1734" ht="12" customHeight="1" x14ac:dyDescent="0.35"/>
    <row r="1735" ht="12" customHeight="1" x14ac:dyDescent="0.35"/>
    <row r="1736" ht="12" customHeight="1" x14ac:dyDescent="0.35"/>
    <row r="1737" ht="12" customHeight="1" x14ac:dyDescent="0.35"/>
    <row r="1738" ht="12" customHeight="1" x14ac:dyDescent="0.35"/>
    <row r="1739" ht="12" customHeight="1" x14ac:dyDescent="0.35"/>
    <row r="1740" ht="12" customHeight="1" x14ac:dyDescent="0.35"/>
    <row r="1741" ht="12" customHeight="1" x14ac:dyDescent="0.35"/>
    <row r="1742" ht="12" customHeight="1" x14ac:dyDescent="0.35"/>
    <row r="1743" ht="12" customHeight="1" x14ac:dyDescent="0.35"/>
    <row r="1744" ht="12" customHeight="1" x14ac:dyDescent="0.35"/>
    <row r="1745" ht="12" customHeight="1" x14ac:dyDescent="0.35"/>
    <row r="1746" ht="12" customHeight="1" x14ac:dyDescent="0.35"/>
    <row r="1747" ht="12" customHeight="1" x14ac:dyDescent="0.35"/>
    <row r="1748" ht="12" customHeight="1" x14ac:dyDescent="0.35"/>
    <row r="1749" ht="12" customHeight="1" x14ac:dyDescent="0.35"/>
    <row r="1750" ht="12" customHeight="1" x14ac:dyDescent="0.35"/>
    <row r="1751" ht="12" customHeight="1" x14ac:dyDescent="0.35"/>
    <row r="1752" ht="12" customHeight="1" x14ac:dyDescent="0.35"/>
    <row r="1753" ht="12" customHeight="1" x14ac:dyDescent="0.35"/>
    <row r="1754" ht="12" customHeight="1" x14ac:dyDescent="0.35"/>
    <row r="1755" ht="12" customHeight="1" x14ac:dyDescent="0.35"/>
    <row r="1756" ht="12" customHeight="1" x14ac:dyDescent="0.35"/>
    <row r="1757" ht="12" customHeight="1" x14ac:dyDescent="0.35"/>
    <row r="1758" ht="12" customHeight="1" x14ac:dyDescent="0.35"/>
    <row r="1759" ht="12" customHeight="1" x14ac:dyDescent="0.35"/>
    <row r="1760" ht="12" customHeight="1" x14ac:dyDescent="0.35"/>
    <row r="1761" ht="12" customHeight="1" x14ac:dyDescent="0.35"/>
    <row r="1762" ht="12" customHeight="1" x14ac:dyDescent="0.35"/>
    <row r="1763" ht="12" customHeight="1" x14ac:dyDescent="0.35"/>
    <row r="1764" ht="12" customHeight="1" x14ac:dyDescent="0.35"/>
    <row r="1765" ht="12" customHeight="1" x14ac:dyDescent="0.35"/>
    <row r="1766" ht="12" customHeight="1" x14ac:dyDescent="0.35"/>
    <row r="1767" ht="12" customHeight="1" x14ac:dyDescent="0.35"/>
    <row r="1768" ht="12" customHeight="1" x14ac:dyDescent="0.35"/>
    <row r="1769" ht="12" customHeight="1" x14ac:dyDescent="0.35"/>
    <row r="1770" ht="12" customHeight="1" x14ac:dyDescent="0.35"/>
    <row r="1771" ht="12" customHeight="1" x14ac:dyDescent="0.35"/>
    <row r="1772" ht="12" customHeight="1" x14ac:dyDescent="0.35"/>
    <row r="1773" ht="12" customHeight="1" x14ac:dyDescent="0.35"/>
    <row r="1774" ht="12" customHeight="1" x14ac:dyDescent="0.35"/>
    <row r="1775" ht="12" customHeight="1" x14ac:dyDescent="0.35"/>
    <row r="1776" ht="12" customHeight="1" x14ac:dyDescent="0.35"/>
    <row r="1777" ht="12" customHeight="1" x14ac:dyDescent="0.35"/>
    <row r="1778" ht="12" customHeight="1" x14ac:dyDescent="0.35"/>
    <row r="1779" ht="12" customHeight="1" x14ac:dyDescent="0.35"/>
    <row r="1780" ht="12" customHeight="1" x14ac:dyDescent="0.35"/>
    <row r="1781" ht="12" customHeight="1" x14ac:dyDescent="0.35"/>
    <row r="1782" ht="12" customHeight="1" x14ac:dyDescent="0.35"/>
    <row r="1783" ht="12" customHeight="1" x14ac:dyDescent="0.35"/>
    <row r="1784" ht="12" customHeight="1" x14ac:dyDescent="0.35"/>
    <row r="1785" ht="12" customHeight="1" x14ac:dyDescent="0.35"/>
    <row r="1786" ht="12" customHeight="1" x14ac:dyDescent="0.35"/>
    <row r="1787" ht="12" customHeight="1" x14ac:dyDescent="0.35"/>
    <row r="1788" ht="12" customHeight="1" x14ac:dyDescent="0.35"/>
    <row r="1789" ht="12" customHeight="1" x14ac:dyDescent="0.35"/>
    <row r="1790" ht="12" customHeight="1" x14ac:dyDescent="0.35"/>
    <row r="1791" ht="12" customHeight="1" x14ac:dyDescent="0.35"/>
    <row r="1792" ht="12" customHeight="1" x14ac:dyDescent="0.35"/>
    <row r="1793" ht="12" customHeight="1" x14ac:dyDescent="0.35"/>
    <row r="1794" ht="12" customHeight="1" x14ac:dyDescent="0.35"/>
    <row r="1795" ht="12" customHeight="1" x14ac:dyDescent="0.35"/>
    <row r="1796" ht="12" customHeight="1" x14ac:dyDescent="0.35"/>
    <row r="1797" ht="12" customHeight="1" x14ac:dyDescent="0.35"/>
    <row r="1798" ht="12" customHeight="1" x14ac:dyDescent="0.35"/>
    <row r="1799" ht="12" customHeight="1" x14ac:dyDescent="0.35"/>
    <row r="1800" ht="12" customHeight="1" x14ac:dyDescent="0.35"/>
    <row r="1801" ht="12" customHeight="1" x14ac:dyDescent="0.35"/>
    <row r="1802" ht="12" customHeight="1" x14ac:dyDescent="0.35"/>
    <row r="1803" ht="12" customHeight="1" x14ac:dyDescent="0.35"/>
    <row r="1804" ht="12" customHeight="1" x14ac:dyDescent="0.35"/>
    <row r="1805" ht="12" customHeight="1" x14ac:dyDescent="0.35"/>
    <row r="1806" ht="12" customHeight="1" x14ac:dyDescent="0.35"/>
    <row r="1807" ht="12" customHeight="1" x14ac:dyDescent="0.35"/>
    <row r="1808" ht="12" customHeight="1" x14ac:dyDescent="0.35"/>
    <row r="1809" ht="12" customHeight="1" x14ac:dyDescent="0.35"/>
    <row r="1810" ht="12" customHeight="1" x14ac:dyDescent="0.35"/>
    <row r="1811" ht="12" customHeight="1" x14ac:dyDescent="0.35"/>
    <row r="1812" ht="12" customHeight="1" x14ac:dyDescent="0.35"/>
    <row r="1813" ht="12" customHeight="1" x14ac:dyDescent="0.35"/>
    <row r="1814" ht="12" customHeight="1" x14ac:dyDescent="0.35"/>
    <row r="1815" ht="12" customHeight="1" x14ac:dyDescent="0.35"/>
    <row r="1816" ht="12" customHeight="1" x14ac:dyDescent="0.35"/>
    <row r="1817" ht="12" customHeight="1" x14ac:dyDescent="0.35"/>
    <row r="1818" ht="12" customHeight="1" x14ac:dyDescent="0.35"/>
    <row r="1819" ht="12" customHeight="1" x14ac:dyDescent="0.35"/>
    <row r="1820" ht="12" customHeight="1" x14ac:dyDescent="0.35"/>
    <row r="1821" ht="12" customHeight="1" x14ac:dyDescent="0.35"/>
    <row r="1822" ht="12" customHeight="1" x14ac:dyDescent="0.35"/>
    <row r="1823" ht="12" customHeight="1" x14ac:dyDescent="0.35"/>
    <row r="1824" ht="12" customHeight="1" x14ac:dyDescent="0.35"/>
    <row r="1825" ht="12" customHeight="1" x14ac:dyDescent="0.35"/>
    <row r="1826" ht="12" customHeight="1" x14ac:dyDescent="0.35"/>
    <row r="1827" ht="12" customHeight="1" x14ac:dyDescent="0.35"/>
    <row r="1828" ht="12" customHeight="1" x14ac:dyDescent="0.35"/>
    <row r="1829" ht="12" customHeight="1" x14ac:dyDescent="0.35"/>
    <row r="1830" ht="12" customHeight="1" x14ac:dyDescent="0.35"/>
    <row r="1831" ht="12" customHeight="1" x14ac:dyDescent="0.35"/>
    <row r="1832" ht="12" customHeight="1" x14ac:dyDescent="0.35"/>
    <row r="1833" ht="12" customHeight="1" x14ac:dyDescent="0.35"/>
    <row r="1834" ht="12" customHeight="1" x14ac:dyDescent="0.35"/>
    <row r="1835" ht="12" customHeight="1" x14ac:dyDescent="0.35"/>
    <row r="1836" ht="12" customHeight="1" x14ac:dyDescent="0.35"/>
    <row r="1837" ht="12" customHeight="1" x14ac:dyDescent="0.35"/>
    <row r="1838" ht="12" customHeight="1" x14ac:dyDescent="0.35"/>
    <row r="1839" ht="12" customHeight="1" x14ac:dyDescent="0.35"/>
    <row r="1840" ht="12" customHeight="1" x14ac:dyDescent="0.35"/>
    <row r="1841" ht="12" customHeight="1" x14ac:dyDescent="0.35"/>
    <row r="1842" ht="12" customHeight="1" x14ac:dyDescent="0.35"/>
    <row r="1843" ht="12" customHeight="1" x14ac:dyDescent="0.35"/>
    <row r="1844" ht="12" customHeight="1" x14ac:dyDescent="0.35"/>
    <row r="1845" ht="12" customHeight="1" x14ac:dyDescent="0.35"/>
    <row r="1846" ht="12" customHeight="1" x14ac:dyDescent="0.35"/>
    <row r="1847" ht="12" customHeight="1" x14ac:dyDescent="0.35"/>
    <row r="1848" ht="12" customHeight="1" x14ac:dyDescent="0.35"/>
    <row r="1849" ht="12" customHeight="1" x14ac:dyDescent="0.35"/>
    <row r="1850" ht="12" customHeight="1" x14ac:dyDescent="0.35"/>
    <row r="1851" ht="12" customHeight="1" x14ac:dyDescent="0.35"/>
    <row r="1852" ht="12" customHeight="1" x14ac:dyDescent="0.35"/>
    <row r="1853" ht="12" customHeight="1" x14ac:dyDescent="0.35"/>
    <row r="1854" ht="12" customHeight="1" x14ac:dyDescent="0.35"/>
    <row r="1855" ht="12" customHeight="1" x14ac:dyDescent="0.35"/>
    <row r="1856" ht="12" customHeight="1" x14ac:dyDescent="0.35"/>
    <row r="1857" ht="12" customHeight="1" x14ac:dyDescent="0.35"/>
    <row r="1858" ht="12" customHeight="1" x14ac:dyDescent="0.35"/>
    <row r="1859" ht="12" customHeight="1" x14ac:dyDescent="0.35"/>
    <row r="1860" ht="12" customHeight="1" x14ac:dyDescent="0.35"/>
    <row r="1861" ht="12" customHeight="1" x14ac:dyDescent="0.35"/>
    <row r="1862" ht="12" customHeight="1" x14ac:dyDescent="0.35"/>
    <row r="1863" ht="12" customHeight="1" x14ac:dyDescent="0.35"/>
    <row r="1864" ht="12" customHeight="1" x14ac:dyDescent="0.35"/>
    <row r="1865" ht="12" customHeight="1" x14ac:dyDescent="0.35"/>
    <row r="1866" ht="12" customHeight="1" x14ac:dyDescent="0.35"/>
    <row r="1867" ht="12" customHeight="1" x14ac:dyDescent="0.35"/>
    <row r="1868" ht="12" customHeight="1" x14ac:dyDescent="0.35"/>
    <row r="1869" ht="12" customHeight="1" x14ac:dyDescent="0.35"/>
    <row r="1870" ht="12" customHeight="1" x14ac:dyDescent="0.35"/>
    <row r="1871" ht="12" customHeight="1" x14ac:dyDescent="0.35"/>
    <row r="1872" ht="12" customHeight="1" x14ac:dyDescent="0.35"/>
    <row r="1873" ht="12" customHeight="1" x14ac:dyDescent="0.35"/>
    <row r="1874" ht="12" customHeight="1" x14ac:dyDescent="0.35"/>
    <row r="1875" ht="12" customHeight="1" x14ac:dyDescent="0.35"/>
    <row r="1876" ht="12" customHeight="1" x14ac:dyDescent="0.35"/>
    <row r="1877" ht="12" customHeight="1" x14ac:dyDescent="0.35"/>
    <row r="1878" ht="12" customHeight="1" x14ac:dyDescent="0.35"/>
    <row r="1879" ht="12" customHeight="1" x14ac:dyDescent="0.35"/>
    <row r="1880" ht="12" customHeight="1" x14ac:dyDescent="0.35"/>
    <row r="1881" ht="12" customHeight="1" x14ac:dyDescent="0.35"/>
    <row r="1882" ht="12" customHeight="1" x14ac:dyDescent="0.35"/>
    <row r="1883" ht="12" customHeight="1" x14ac:dyDescent="0.35"/>
    <row r="1884" ht="12" customHeight="1" x14ac:dyDescent="0.35"/>
    <row r="1885" ht="12" customHeight="1" x14ac:dyDescent="0.35"/>
    <row r="1886" ht="12" customHeight="1" x14ac:dyDescent="0.35"/>
    <row r="1887" ht="12" customHeight="1" x14ac:dyDescent="0.35"/>
    <row r="1888" ht="12" customHeight="1" x14ac:dyDescent="0.35"/>
    <row r="1889" ht="12" customHeight="1" x14ac:dyDescent="0.35"/>
    <row r="1890" ht="12" customHeight="1" x14ac:dyDescent="0.35"/>
    <row r="1891" ht="12" customHeight="1" x14ac:dyDescent="0.35"/>
    <row r="1892" ht="12" customHeight="1" x14ac:dyDescent="0.35"/>
    <row r="1893" ht="12" customHeight="1" x14ac:dyDescent="0.35"/>
    <row r="1894" ht="12" customHeight="1" x14ac:dyDescent="0.35"/>
    <row r="1895" ht="12" customHeight="1" x14ac:dyDescent="0.35"/>
    <row r="1896" ht="12" customHeight="1" x14ac:dyDescent="0.35"/>
    <row r="1897" ht="12" customHeight="1" x14ac:dyDescent="0.35"/>
    <row r="1898" ht="12" customHeight="1" x14ac:dyDescent="0.35"/>
    <row r="1899" ht="12" customHeight="1" x14ac:dyDescent="0.35"/>
    <row r="1900" ht="12" customHeight="1" x14ac:dyDescent="0.35"/>
    <row r="1901" ht="12" customHeight="1" x14ac:dyDescent="0.35"/>
    <row r="1902" ht="12" customHeight="1" x14ac:dyDescent="0.35"/>
    <row r="1903" ht="12" customHeight="1" x14ac:dyDescent="0.35"/>
    <row r="1904" ht="12" customHeight="1" x14ac:dyDescent="0.35"/>
    <row r="1905" ht="12" customHeight="1" x14ac:dyDescent="0.35"/>
    <row r="1906" ht="12" customHeight="1" x14ac:dyDescent="0.35"/>
    <row r="1907" ht="12" customHeight="1" x14ac:dyDescent="0.35"/>
    <row r="1908" ht="12" customHeight="1" x14ac:dyDescent="0.35"/>
    <row r="1909" ht="12" customHeight="1" x14ac:dyDescent="0.35"/>
    <row r="1910" ht="12" customHeight="1" x14ac:dyDescent="0.35"/>
    <row r="1911" ht="12" customHeight="1" x14ac:dyDescent="0.35"/>
    <row r="1912" ht="12" customHeight="1" x14ac:dyDescent="0.35"/>
    <row r="1913" ht="12" customHeight="1" x14ac:dyDescent="0.35"/>
    <row r="1914" ht="12" customHeight="1" x14ac:dyDescent="0.35"/>
    <row r="1915" ht="12" customHeight="1" x14ac:dyDescent="0.35"/>
    <row r="1916" ht="12" customHeight="1" x14ac:dyDescent="0.35"/>
    <row r="1917" ht="12" customHeight="1" x14ac:dyDescent="0.35"/>
    <row r="1918" ht="12" customHeight="1" x14ac:dyDescent="0.35"/>
    <row r="1919" ht="12" customHeight="1" x14ac:dyDescent="0.35"/>
    <row r="1920" ht="12" customHeight="1" x14ac:dyDescent="0.35"/>
    <row r="1921" ht="12" customHeight="1" x14ac:dyDescent="0.35"/>
    <row r="1922" ht="12" customHeight="1" x14ac:dyDescent="0.35"/>
    <row r="1923" ht="12" customHeight="1" x14ac:dyDescent="0.35"/>
    <row r="1924" ht="12" customHeight="1" x14ac:dyDescent="0.35"/>
    <row r="1925" ht="12" customHeight="1" x14ac:dyDescent="0.35"/>
    <row r="1926" ht="12" customHeight="1" x14ac:dyDescent="0.35"/>
    <row r="1927" ht="12" customHeight="1" x14ac:dyDescent="0.35"/>
    <row r="1928" ht="12" customHeight="1" x14ac:dyDescent="0.35"/>
    <row r="1929" ht="12" customHeight="1" x14ac:dyDescent="0.35"/>
    <row r="1930" ht="12" customHeight="1" x14ac:dyDescent="0.35"/>
    <row r="1931" ht="12" customHeight="1" x14ac:dyDescent="0.35"/>
    <row r="1932" ht="12" customHeight="1" x14ac:dyDescent="0.35"/>
    <row r="1933" ht="12" customHeight="1" x14ac:dyDescent="0.35"/>
    <row r="1934" ht="12" customHeight="1" x14ac:dyDescent="0.35"/>
    <row r="1935" ht="12" customHeight="1" x14ac:dyDescent="0.35"/>
    <row r="1936" ht="12" customHeight="1" x14ac:dyDescent="0.35"/>
    <row r="1937" ht="12" customHeight="1" x14ac:dyDescent="0.35"/>
    <row r="1938" ht="12" customHeight="1" x14ac:dyDescent="0.35"/>
    <row r="1939" ht="12" customHeight="1" x14ac:dyDescent="0.35"/>
    <row r="1940" ht="12" customHeight="1" x14ac:dyDescent="0.35"/>
    <row r="1941" ht="12" customHeight="1" x14ac:dyDescent="0.35"/>
    <row r="1942" ht="12" customHeight="1" x14ac:dyDescent="0.35"/>
    <row r="1943" ht="12" customHeight="1" x14ac:dyDescent="0.35"/>
    <row r="1944" ht="12" customHeight="1" x14ac:dyDescent="0.35"/>
    <row r="1945" ht="12" customHeight="1" x14ac:dyDescent="0.35"/>
    <row r="1946" ht="12" customHeight="1" x14ac:dyDescent="0.35"/>
    <row r="1947" ht="12" customHeight="1" x14ac:dyDescent="0.35"/>
    <row r="1948" ht="12" customHeight="1" x14ac:dyDescent="0.35"/>
    <row r="1949" ht="12" customHeight="1" x14ac:dyDescent="0.35"/>
    <row r="1950" ht="12" customHeight="1" x14ac:dyDescent="0.35"/>
    <row r="1951" ht="12" customHeight="1" x14ac:dyDescent="0.35"/>
    <row r="1952" ht="12" customHeight="1" x14ac:dyDescent="0.35"/>
    <row r="1953" ht="12" customHeight="1" x14ac:dyDescent="0.35"/>
    <row r="1954" ht="12" customHeight="1" x14ac:dyDescent="0.35"/>
    <row r="1955" ht="12" customHeight="1" x14ac:dyDescent="0.35"/>
    <row r="1956" ht="12" customHeight="1" x14ac:dyDescent="0.35"/>
    <row r="1957" ht="12" customHeight="1" x14ac:dyDescent="0.35"/>
    <row r="1958" ht="12" customHeight="1" x14ac:dyDescent="0.35"/>
    <row r="1959" ht="12" customHeight="1" x14ac:dyDescent="0.35"/>
    <row r="1960" ht="12" customHeight="1" x14ac:dyDescent="0.35"/>
    <row r="1961" ht="12" customHeight="1" x14ac:dyDescent="0.35"/>
    <row r="1962" ht="12" customHeight="1" x14ac:dyDescent="0.35"/>
    <row r="1963" ht="12" customHeight="1" x14ac:dyDescent="0.35"/>
    <row r="1964" ht="12" customHeight="1" x14ac:dyDescent="0.35"/>
    <row r="1965" ht="12" customHeight="1" x14ac:dyDescent="0.35"/>
    <row r="1966" ht="12" customHeight="1" x14ac:dyDescent="0.35"/>
    <row r="1967" ht="12" customHeight="1" x14ac:dyDescent="0.35"/>
    <row r="1968" ht="12" customHeight="1" x14ac:dyDescent="0.35"/>
    <row r="1969" ht="12" customHeight="1" x14ac:dyDescent="0.35"/>
    <row r="1970" ht="12" customHeight="1" x14ac:dyDescent="0.35"/>
    <row r="1971" ht="12" customHeight="1" x14ac:dyDescent="0.35"/>
    <row r="1972" ht="12" customHeight="1" x14ac:dyDescent="0.35"/>
    <row r="1973" ht="12" customHeight="1" x14ac:dyDescent="0.35"/>
    <row r="1974" ht="12" customHeight="1" x14ac:dyDescent="0.35"/>
    <row r="1975" ht="12" customHeight="1" x14ac:dyDescent="0.35"/>
    <row r="1976" ht="12" customHeight="1" x14ac:dyDescent="0.35"/>
    <row r="1977" ht="12" customHeight="1" x14ac:dyDescent="0.35"/>
    <row r="1978" ht="12" customHeight="1" x14ac:dyDescent="0.35"/>
    <row r="1979" ht="12" customHeight="1" x14ac:dyDescent="0.35"/>
    <row r="1980" ht="12" customHeight="1" x14ac:dyDescent="0.35"/>
    <row r="1981" ht="12" customHeight="1" x14ac:dyDescent="0.35"/>
    <row r="1982" ht="12" customHeight="1" x14ac:dyDescent="0.35"/>
    <row r="1983" ht="12" customHeight="1" x14ac:dyDescent="0.35"/>
    <row r="1984" ht="12" customHeight="1" x14ac:dyDescent="0.35"/>
    <row r="1985" ht="12" customHeight="1" x14ac:dyDescent="0.35"/>
    <row r="1986" ht="12" customHeight="1" x14ac:dyDescent="0.35"/>
    <row r="1987" ht="12" customHeight="1" x14ac:dyDescent="0.35"/>
    <row r="1988" ht="12" customHeight="1" x14ac:dyDescent="0.35"/>
    <row r="1989" ht="12" customHeight="1" x14ac:dyDescent="0.35"/>
    <row r="1990" ht="12" customHeight="1" x14ac:dyDescent="0.35"/>
    <row r="1991" ht="12" customHeight="1" x14ac:dyDescent="0.35"/>
    <row r="1992" ht="12" customHeight="1" x14ac:dyDescent="0.35"/>
    <row r="1993" ht="12" customHeight="1" x14ac:dyDescent="0.35"/>
    <row r="1994" ht="12" customHeight="1" x14ac:dyDescent="0.35"/>
    <row r="1995" ht="12" customHeight="1" x14ac:dyDescent="0.35"/>
    <row r="1996" ht="12" customHeight="1" x14ac:dyDescent="0.35"/>
    <row r="1997" ht="12" customHeight="1" x14ac:dyDescent="0.35"/>
    <row r="1998" ht="12" customHeight="1" x14ac:dyDescent="0.35"/>
    <row r="1999" ht="12" customHeight="1" x14ac:dyDescent="0.35"/>
    <row r="2000" ht="12" customHeight="1" x14ac:dyDescent="0.35"/>
    <row r="2001" ht="12" customHeight="1" x14ac:dyDescent="0.35"/>
    <row r="2002" ht="12" customHeight="1" x14ac:dyDescent="0.35"/>
    <row r="2003" ht="12" customHeight="1" x14ac:dyDescent="0.35"/>
    <row r="2004" ht="12" customHeight="1" x14ac:dyDescent="0.35"/>
    <row r="2005" ht="12" customHeight="1" x14ac:dyDescent="0.35"/>
    <row r="2006" ht="12" customHeight="1" x14ac:dyDescent="0.35"/>
    <row r="2007" ht="12" customHeight="1" x14ac:dyDescent="0.35"/>
    <row r="2008" ht="12" customHeight="1" x14ac:dyDescent="0.35"/>
    <row r="2009" ht="12" customHeight="1" x14ac:dyDescent="0.35"/>
    <row r="2010" ht="12" customHeight="1" x14ac:dyDescent="0.35"/>
    <row r="2011" ht="12" customHeight="1" x14ac:dyDescent="0.35"/>
    <row r="2012" ht="12" customHeight="1" x14ac:dyDescent="0.35"/>
    <row r="2013" ht="12" customHeight="1" x14ac:dyDescent="0.35"/>
    <row r="2014" ht="12" customHeight="1" x14ac:dyDescent="0.35"/>
    <row r="2015" ht="12" customHeight="1" x14ac:dyDescent="0.35"/>
    <row r="2016" ht="12" customHeight="1" x14ac:dyDescent="0.35"/>
    <row r="2017" ht="12" customHeight="1" x14ac:dyDescent="0.35"/>
    <row r="2018" ht="12" customHeight="1" x14ac:dyDescent="0.35"/>
    <row r="2019" ht="12" customHeight="1" x14ac:dyDescent="0.35"/>
    <row r="2020" ht="12" customHeight="1" x14ac:dyDescent="0.35"/>
    <row r="2021" ht="12" customHeight="1" x14ac:dyDescent="0.35"/>
    <row r="2022" ht="12" customHeight="1" x14ac:dyDescent="0.35"/>
    <row r="2023" ht="12" customHeight="1" x14ac:dyDescent="0.35"/>
    <row r="2024" ht="12" customHeight="1" x14ac:dyDescent="0.35"/>
    <row r="2025" ht="12" customHeight="1" x14ac:dyDescent="0.35"/>
    <row r="2026" ht="12" customHeight="1" x14ac:dyDescent="0.35"/>
    <row r="2027" ht="12" customHeight="1" x14ac:dyDescent="0.35"/>
    <row r="2028" ht="12" customHeight="1" x14ac:dyDescent="0.35"/>
    <row r="2029" ht="12" customHeight="1" x14ac:dyDescent="0.35"/>
    <row r="2030" ht="12" customHeight="1" x14ac:dyDescent="0.35"/>
    <row r="2031" ht="12" customHeight="1" x14ac:dyDescent="0.35"/>
    <row r="2032" ht="12" customHeight="1" x14ac:dyDescent="0.35"/>
    <row r="2033" ht="12" customHeight="1" x14ac:dyDescent="0.35"/>
    <row r="2034" ht="12" customHeight="1" x14ac:dyDescent="0.35"/>
    <row r="2035" ht="12" customHeight="1" x14ac:dyDescent="0.35"/>
    <row r="2036" ht="12" customHeight="1" x14ac:dyDescent="0.35"/>
    <row r="2037" ht="12" customHeight="1" x14ac:dyDescent="0.35"/>
    <row r="2038" ht="12" customHeight="1" x14ac:dyDescent="0.35"/>
    <row r="2039" ht="12" customHeight="1" x14ac:dyDescent="0.35"/>
    <row r="2040" ht="12" customHeight="1" x14ac:dyDescent="0.35"/>
    <row r="2041" ht="12" customHeight="1" x14ac:dyDescent="0.35"/>
    <row r="2042" ht="12" customHeight="1" x14ac:dyDescent="0.35"/>
    <row r="2043" ht="12" customHeight="1" x14ac:dyDescent="0.35"/>
    <row r="2044" ht="12" customHeight="1" x14ac:dyDescent="0.35"/>
    <row r="2045" ht="12" customHeight="1" x14ac:dyDescent="0.35"/>
    <row r="2046" ht="12" customHeight="1" x14ac:dyDescent="0.35"/>
    <row r="2047" ht="12" customHeight="1" x14ac:dyDescent="0.35"/>
    <row r="2048" ht="12" customHeight="1" x14ac:dyDescent="0.35"/>
    <row r="2049" ht="12" customHeight="1" x14ac:dyDescent="0.35"/>
    <row r="2050" ht="12" customHeight="1" x14ac:dyDescent="0.35"/>
    <row r="2051" ht="12" customHeight="1" x14ac:dyDescent="0.35"/>
    <row r="2052" ht="12" customHeight="1" x14ac:dyDescent="0.35"/>
    <row r="2053" ht="12" customHeight="1" x14ac:dyDescent="0.35"/>
    <row r="2054" ht="12" customHeight="1" x14ac:dyDescent="0.35"/>
    <row r="2055" ht="12" customHeight="1" x14ac:dyDescent="0.35"/>
    <row r="2056" ht="12" customHeight="1" x14ac:dyDescent="0.35"/>
    <row r="2057" ht="12" customHeight="1" x14ac:dyDescent="0.35"/>
    <row r="2058" ht="12" customHeight="1" x14ac:dyDescent="0.35"/>
    <row r="2059" ht="12" customHeight="1" x14ac:dyDescent="0.35"/>
    <row r="2060" ht="12" customHeight="1" x14ac:dyDescent="0.35"/>
    <row r="2061" ht="12" customHeight="1" x14ac:dyDescent="0.35"/>
    <row r="2062" ht="12" customHeight="1" x14ac:dyDescent="0.35"/>
    <row r="2063" ht="12" customHeight="1" x14ac:dyDescent="0.35"/>
    <row r="2064" ht="12" customHeight="1" x14ac:dyDescent="0.35"/>
    <row r="2065" ht="12" customHeight="1" x14ac:dyDescent="0.35"/>
    <row r="2066" ht="12" customHeight="1" x14ac:dyDescent="0.35"/>
    <row r="2067" ht="12" customHeight="1" x14ac:dyDescent="0.35"/>
    <row r="2068" ht="12" customHeight="1" x14ac:dyDescent="0.35"/>
    <row r="2069" ht="12" customHeight="1" x14ac:dyDescent="0.35"/>
    <row r="2070" ht="12" customHeight="1" x14ac:dyDescent="0.35"/>
    <row r="2071" ht="12" customHeight="1" x14ac:dyDescent="0.35"/>
    <row r="2072" ht="12" customHeight="1" x14ac:dyDescent="0.35"/>
    <row r="2073" ht="12" customHeight="1" x14ac:dyDescent="0.35"/>
    <row r="2074" ht="12" customHeight="1" x14ac:dyDescent="0.35"/>
    <row r="2075" ht="12" customHeight="1" x14ac:dyDescent="0.35"/>
    <row r="2076" ht="12" customHeight="1" x14ac:dyDescent="0.35"/>
    <row r="2077" ht="12" customHeight="1" x14ac:dyDescent="0.35"/>
    <row r="2078" ht="12" customHeight="1" x14ac:dyDescent="0.35"/>
    <row r="2079" ht="12" customHeight="1" x14ac:dyDescent="0.35"/>
    <row r="2080" ht="12" customHeight="1" x14ac:dyDescent="0.35"/>
    <row r="2081" ht="12" customHeight="1" x14ac:dyDescent="0.35"/>
    <row r="2082" ht="12" customHeight="1" x14ac:dyDescent="0.35"/>
    <row r="2083" ht="12" customHeight="1" x14ac:dyDescent="0.35"/>
    <row r="2084" ht="12" customHeight="1" x14ac:dyDescent="0.35"/>
    <row r="2085" ht="12" customHeight="1" x14ac:dyDescent="0.35"/>
    <row r="2086" ht="12" customHeight="1" x14ac:dyDescent="0.35"/>
    <row r="2087" ht="12" customHeight="1" x14ac:dyDescent="0.35"/>
    <row r="2088" ht="12" customHeight="1" x14ac:dyDescent="0.35"/>
    <row r="2089" ht="12" customHeight="1" x14ac:dyDescent="0.35"/>
    <row r="2090" ht="12" customHeight="1" x14ac:dyDescent="0.35"/>
    <row r="2091" ht="12" customHeight="1" x14ac:dyDescent="0.35"/>
    <row r="2092" ht="12" customHeight="1" x14ac:dyDescent="0.35"/>
    <row r="2093" ht="12" customHeight="1" x14ac:dyDescent="0.35"/>
    <row r="2094" ht="12" customHeight="1" x14ac:dyDescent="0.35"/>
    <row r="2095" ht="12" customHeight="1" x14ac:dyDescent="0.35"/>
    <row r="2096" ht="12" customHeight="1" x14ac:dyDescent="0.35"/>
    <row r="2097" ht="12" customHeight="1" x14ac:dyDescent="0.35"/>
    <row r="2098" ht="12" customHeight="1" x14ac:dyDescent="0.35"/>
    <row r="2099" ht="12" customHeight="1" x14ac:dyDescent="0.35"/>
    <row r="2100" ht="12" customHeight="1" x14ac:dyDescent="0.35"/>
    <row r="2101" ht="12" customHeight="1" x14ac:dyDescent="0.35"/>
    <row r="2102" ht="12" customHeight="1" x14ac:dyDescent="0.35"/>
    <row r="2103" ht="12" customHeight="1" x14ac:dyDescent="0.35"/>
    <row r="2104" ht="12" customHeight="1" x14ac:dyDescent="0.35"/>
    <row r="2105" ht="12" customHeight="1" x14ac:dyDescent="0.35"/>
    <row r="2106" ht="12" customHeight="1" x14ac:dyDescent="0.35"/>
    <row r="2107" ht="12" customHeight="1" x14ac:dyDescent="0.35"/>
    <row r="2108" ht="12" customHeight="1" x14ac:dyDescent="0.35"/>
    <row r="2109" ht="12" customHeight="1" x14ac:dyDescent="0.35"/>
    <row r="2110" ht="12" customHeight="1" x14ac:dyDescent="0.35"/>
    <row r="2111" ht="12" customHeight="1" x14ac:dyDescent="0.35"/>
    <row r="2112" ht="12" customHeight="1" x14ac:dyDescent="0.35"/>
    <row r="2113" ht="12" customHeight="1" x14ac:dyDescent="0.35"/>
    <row r="2114" ht="12" customHeight="1" x14ac:dyDescent="0.35"/>
    <row r="2115" ht="12" customHeight="1" x14ac:dyDescent="0.35"/>
    <row r="2116" ht="12" customHeight="1" x14ac:dyDescent="0.35"/>
    <row r="2117" ht="12" customHeight="1" x14ac:dyDescent="0.35"/>
    <row r="2118" ht="12" customHeight="1" x14ac:dyDescent="0.35"/>
    <row r="2119" ht="12" customHeight="1" x14ac:dyDescent="0.35"/>
    <row r="2120" ht="12" customHeight="1" x14ac:dyDescent="0.35"/>
    <row r="2121" ht="12" customHeight="1" x14ac:dyDescent="0.35"/>
    <row r="2122" ht="12" customHeight="1" x14ac:dyDescent="0.35"/>
    <row r="2123" ht="12" customHeight="1" x14ac:dyDescent="0.35"/>
    <row r="2124" ht="12" customHeight="1" x14ac:dyDescent="0.35"/>
    <row r="2125" ht="12" customHeight="1" x14ac:dyDescent="0.35"/>
    <row r="2126" ht="12" customHeight="1" x14ac:dyDescent="0.35"/>
    <row r="2127" ht="12" customHeight="1" x14ac:dyDescent="0.35"/>
    <row r="2128" ht="12" customHeight="1" x14ac:dyDescent="0.35"/>
    <row r="2129" ht="12" customHeight="1" x14ac:dyDescent="0.35"/>
    <row r="2130" ht="12" customHeight="1" x14ac:dyDescent="0.35"/>
    <row r="2131" ht="12" customHeight="1" x14ac:dyDescent="0.35"/>
    <row r="2132" ht="12" customHeight="1" x14ac:dyDescent="0.35"/>
    <row r="2133" ht="12" customHeight="1" x14ac:dyDescent="0.35"/>
    <row r="2134" ht="12" customHeight="1" x14ac:dyDescent="0.35"/>
    <row r="2135" ht="12" customHeight="1" x14ac:dyDescent="0.35"/>
    <row r="2136" ht="12" customHeight="1" x14ac:dyDescent="0.35"/>
    <row r="2137" ht="12" customHeight="1" x14ac:dyDescent="0.35"/>
    <row r="2138" ht="12" customHeight="1" x14ac:dyDescent="0.35"/>
    <row r="2139" ht="12" customHeight="1" x14ac:dyDescent="0.35"/>
    <row r="2140" ht="12" customHeight="1" x14ac:dyDescent="0.35"/>
    <row r="2141" ht="12" customHeight="1" x14ac:dyDescent="0.35"/>
    <row r="2142" ht="12" customHeight="1" x14ac:dyDescent="0.35"/>
    <row r="2143" ht="12" customHeight="1" x14ac:dyDescent="0.35"/>
    <row r="2144" ht="12" customHeight="1" x14ac:dyDescent="0.35"/>
    <row r="2145" ht="12" customHeight="1" x14ac:dyDescent="0.35"/>
    <row r="2146" ht="12" customHeight="1" x14ac:dyDescent="0.35"/>
    <row r="2147" ht="12" customHeight="1" x14ac:dyDescent="0.35"/>
    <row r="2148" ht="12" customHeight="1" x14ac:dyDescent="0.35"/>
    <row r="2149" ht="12" customHeight="1" x14ac:dyDescent="0.35"/>
    <row r="2150" ht="12" customHeight="1" x14ac:dyDescent="0.35"/>
    <row r="2151" ht="12" customHeight="1" x14ac:dyDescent="0.35"/>
    <row r="2152" ht="12" customHeight="1" x14ac:dyDescent="0.35"/>
    <row r="2153" ht="12" customHeight="1" x14ac:dyDescent="0.35"/>
    <row r="2154" ht="12" customHeight="1" x14ac:dyDescent="0.35"/>
    <row r="2155" ht="12" customHeight="1" x14ac:dyDescent="0.35"/>
    <row r="2156" ht="12" customHeight="1" x14ac:dyDescent="0.35"/>
    <row r="2157" ht="12" customHeight="1" x14ac:dyDescent="0.35"/>
    <row r="2158" ht="12" customHeight="1" x14ac:dyDescent="0.35"/>
    <row r="2159" ht="12" customHeight="1" x14ac:dyDescent="0.35"/>
    <row r="2160" ht="12" customHeight="1" x14ac:dyDescent="0.35"/>
    <row r="2161" ht="12" customHeight="1" x14ac:dyDescent="0.35"/>
    <row r="2162" ht="12" customHeight="1" x14ac:dyDescent="0.35"/>
    <row r="2163" ht="12" customHeight="1" x14ac:dyDescent="0.35"/>
    <row r="2164" ht="12" customHeight="1" x14ac:dyDescent="0.35"/>
    <row r="2165" ht="12" customHeight="1" x14ac:dyDescent="0.35"/>
    <row r="2166" ht="12" customHeight="1" x14ac:dyDescent="0.35"/>
    <row r="2167" ht="12" customHeight="1" x14ac:dyDescent="0.35"/>
    <row r="2168" ht="12" customHeight="1" x14ac:dyDescent="0.35"/>
    <row r="2169" ht="12" customHeight="1" x14ac:dyDescent="0.35"/>
    <row r="2170" ht="12" customHeight="1" x14ac:dyDescent="0.35"/>
    <row r="2171" ht="12" customHeight="1" x14ac:dyDescent="0.35"/>
    <row r="2172" ht="12" customHeight="1" x14ac:dyDescent="0.35"/>
    <row r="2173" ht="12" customHeight="1" x14ac:dyDescent="0.35"/>
    <row r="2174" ht="12" customHeight="1" x14ac:dyDescent="0.35"/>
    <row r="2175" ht="12" customHeight="1" x14ac:dyDescent="0.35"/>
    <row r="2176" ht="12" customHeight="1" x14ac:dyDescent="0.35"/>
    <row r="2177" ht="12" customHeight="1" x14ac:dyDescent="0.35"/>
    <row r="2178" ht="12" customHeight="1" x14ac:dyDescent="0.35"/>
    <row r="2179" ht="12" customHeight="1" x14ac:dyDescent="0.35"/>
    <row r="2180" ht="12" customHeight="1" x14ac:dyDescent="0.35"/>
    <row r="2181" ht="12" customHeight="1" x14ac:dyDescent="0.35"/>
    <row r="2182" ht="12" customHeight="1" x14ac:dyDescent="0.35"/>
    <row r="2183" ht="12" customHeight="1" x14ac:dyDescent="0.35"/>
    <row r="2184" ht="12" customHeight="1" x14ac:dyDescent="0.35"/>
    <row r="2185" ht="12" customHeight="1" x14ac:dyDescent="0.35"/>
    <row r="2186" ht="12" customHeight="1" x14ac:dyDescent="0.35"/>
    <row r="2187" ht="12" customHeight="1" x14ac:dyDescent="0.35"/>
    <row r="2188" ht="12" customHeight="1" x14ac:dyDescent="0.35"/>
    <row r="2189" ht="12" customHeight="1" x14ac:dyDescent="0.35"/>
    <row r="2190" ht="12" customHeight="1" x14ac:dyDescent="0.35"/>
    <row r="2191" ht="12" customHeight="1" x14ac:dyDescent="0.35"/>
    <row r="2192" ht="12" customHeight="1" x14ac:dyDescent="0.35"/>
    <row r="2193" ht="12" customHeight="1" x14ac:dyDescent="0.35"/>
    <row r="2194" ht="12" customHeight="1" x14ac:dyDescent="0.35"/>
    <row r="2195" ht="12" customHeight="1" x14ac:dyDescent="0.35"/>
    <row r="2196" ht="12" customHeight="1" x14ac:dyDescent="0.35"/>
    <row r="2197" ht="12" customHeight="1" x14ac:dyDescent="0.35"/>
    <row r="2198" ht="12" customHeight="1" x14ac:dyDescent="0.35"/>
    <row r="2199" ht="12" customHeight="1" x14ac:dyDescent="0.35"/>
    <row r="2200" ht="12" customHeight="1" x14ac:dyDescent="0.35"/>
    <row r="2201" ht="12" customHeight="1" x14ac:dyDescent="0.35"/>
    <row r="2202" ht="12" customHeight="1" x14ac:dyDescent="0.35"/>
    <row r="2203" ht="12" customHeight="1" x14ac:dyDescent="0.35"/>
    <row r="2204" ht="12" customHeight="1" x14ac:dyDescent="0.35"/>
    <row r="2205" ht="12" customHeight="1" x14ac:dyDescent="0.35"/>
    <row r="2206" ht="12" customHeight="1" x14ac:dyDescent="0.35"/>
    <row r="2207" ht="12" customHeight="1" x14ac:dyDescent="0.35"/>
    <row r="2208" ht="12" customHeight="1" x14ac:dyDescent="0.35"/>
    <row r="2209" ht="12" customHeight="1" x14ac:dyDescent="0.35"/>
    <row r="2210" ht="12" customHeight="1" x14ac:dyDescent="0.35"/>
    <row r="2211" ht="12" customHeight="1" x14ac:dyDescent="0.35"/>
    <row r="2212" ht="12" customHeight="1" x14ac:dyDescent="0.35"/>
    <row r="2213" ht="12" customHeight="1" x14ac:dyDescent="0.35"/>
    <row r="2214" ht="12" customHeight="1" x14ac:dyDescent="0.35"/>
    <row r="2215" ht="12" customHeight="1" x14ac:dyDescent="0.35"/>
    <row r="2216" ht="12" customHeight="1" x14ac:dyDescent="0.35"/>
    <row r="2217" ht="12" customHeight="1" x14ac:dyDescent="0.35"/>
    <row r="2218" ht="12" customHeight="1" x14ac:dyDescent="0.35"/>
    <row r="2219" ht="12" customHeight="1" x14ac:dyDescent="0.35"/>
    <row r="2220" ht="12" customHeight="1" x14ac:dyDescent="0.35"/>
    <row r="2221" ht="12" customHeight="1" x14ac:dyDescent="0.35"/>
    <row r="2222" ht="12" customHeight="1" x14ac:dyDescent="0.35"/>
    <row r="2223" ht="12" customHeight="1" x14ac:dyDescent="0.35"/>
    <row r="2224" ht="12" customHeight="1" x14ac:dyDescent="0.35"/>
    <row r="2225" ht="12" customHeight="1" x14ac:dyDescent="0.35"/>
    <row r="2226" ht="12" customHeight="1" x14ac:dyDescent="0.35"/>
    <row r="2227" ht="12" customHeight="1" x14ac:dyDescent="0.35"/>
    <row r="2228" ht="12" customHeight="1" x14ac:dyDescent="0.35"/>
    <row r="2229" ht="12" customHeight="1" x14ac:dyDescent="0.35"/>
    <row r="2230" ht="12" customHeight="1" x14ac:dyDescent="0.35"/>
    <row r="2231" ht="12" customHeight="1" x14ac:dyDescent="0.35"/>
    <row r="2232" ht="12" customHeight="1" x14ac:dyDescent="0.35"/>
    <row r="2233" ht="12" customHeight="1" x14ac:dyDescent="0.35"/>
    <row r="2234" ht="12" customHeight="1" x14ac:dyDescent="0.35"/>
    <row r="2235" ht="12" customHeight="1" x14ac:dyDescent="0.35"/>
    <row r="2236" ht="12" customHeight="1" x14ac:dyDescent="0.35"/>
    <row r="2237" ht="12" customHeight="1" x14ac:dyDescent="0.35"/>
    <row r="2238" ht="12" customHeight="1" x14ac:dyDescent="0.35"/>
    <row r="2239" ht="12" customHeight="1" x14ac:dyDescent="0.35"/>
    <row r="2240" ht="12" customHeight="1" x14ac:dyDescent="0.35"/>
    <row r="2241" ht="12" customHeight="1" x14ac:dyDescent="0.35"/>
    <row r="2242" ht="12" customHeight="1" x14ac:dyDescent="0.35"/>
    <row r="2243" ht="12" customHeight="1" x14ac:dyDescent="0.35"/>
    <row r="2244" ht="12" customHeight="1" x14ac:dyDescent="0.35"/>
    <row r="2245" ht="12" customHeight="1" x14ac:dyDescent="0.35"/>
    <row r="2246" ht="12" customHeight="1" x14ac:dyDescent="0.35"/>
    <row r="2247" ht="12" customHeight="1" x14ac:dyDescent="0.35"/>
    <row r="2248" ht="12" customHeight="1" x14ac:dyDescent="0.35"/>
    <row r="2249" ht="12" customHeight="1" x14ac:dyDescent="0.35"/>
    <row r="2250" ht="12" customHeight="1" x14ac:dyDescent="0.35"/>
    <row r="2251" ht="12" customHeight="1" x14ac:dyDescent="0.35"/>
    <row r="2252" ht="12" customHeight="1" x14ac:dyDescent="0.35"/>
    <row r="2253" ht="12" customHeight="1" x14ac:dyDescent="0.35"/>
    <row r="2254" ht="12" customHeight="1" x14ac:dyDescent="0.35"/>
    <row r="2255" ht="12" customHeight="1" x14ac:dyDescent="0.35"/>
    <row r="2256" ht="12" customHeight="1" x14ac:dyDescent="0.35"/>
    <row r="2257" ht="12" customHeight="1" x14ac:dyDescent="0.35"/>
    <row r="2258" ht="12" customHeight="1" x14ac:dyDescent="0.35"/>
    <row r="2259" ht="12" customHeight="1" x14ac:dyDescent="0.35"/>
    <row r="2260" ht="12" customHeight="1" x14ac:dyDescent="0.35"/>
    <row r="2261" ht="12" customHeight="1" x14ac:dyDescent="0.35"/>
    <row r="2262" ht="12" customHeight="1" x14ac:dyDescent="0.35"/>
    <row r="2263" ht="12" customHeight="1" x14ac:dyDescent="0.35"/>
    <row r="2264" ht="12" customHeight="1" x14ac:dyDescent="0.35"/>
    <row r="2265" ht="12" customHeight="1" x14ac:dyDescent="0.35"/>
    <row r="2266" ht="12" customHeight="1" x14ac:dyDescent="0.35"/>
    <row r="2267" ht="12" customHeight="1" x14ac:dyDescent="0.35"/>
    <row r="2268" ht="12" customHeight="1" x14ac:dyDescent="0.35"/>
    <row r="2269" ht="12" customHeight="1" x14ac:dyDescent="0.35"/>
    <row r="2270" ht="12" customHeight="1" x14ac:dyDescent="0.35"/>
    <row r="2271" ht="12" customHeight="1" x14ac:dyDescent="0.35"/>
    <row r="2272" ht="12" customHeight="1" x14ac:dyDescent="0.35"/>
    <row r="2273" ht="12" customHeight="1" x14ac:dyDescent="0.35"/>
    <row r="2274" ht="12" customHeight="1" x14ac:dyDescent="0.35"/>
    <row r="2275" ht="12" customHeight="1" x14ac:dyDescent="0.35"/>
    <row r="2276" ht="12" customHeight="1" x14ac:dyDescent="0.35"/>
    <row r="2277" ht="12" customHeight="1" x14ac:dyDescent="0.35"/>
    <row r="2278" ht="12" customHeight="1" x14ac:dyDescent="0.35"/>
    <row r="2279" ht="12" customHeight="1" x14ac:dyDescent="0.35"/>
    <row r="2280" ht="12" customHeight="1" x14ac:dyDescent="0.35"/>
    <row r="2281" ht="12" customHeight="1" x14ac:dyDescent="0.35"/>
    <row r="2282" ht="12" customHeight="1" x14ac:dyDescent="0.35"/>
    <row r="2283" ht="12" customHeight="1" x14ac:dyDescent="0.35"/>
    <row r="2284" ht="12" customHeight="1" x14ac:dyDescent="0.35"/>
    <row r="2285" ht="12" customHeight="1" x14ac:dyDescent="0.35"/>
    <row r="2286" ht="12" customHeight="1" x14ac:dyDescent="0.35"/>
    <row r="2287" ht="12" customHeight="1" x14ac:dyDescent="0.35"/>
    <row r="2288" ht="12" customHeight="1" x14ac:dyDescent="0.35"/>
    <row r="2289" ht="12" customHeight="1" x14ac:dyDescent="0.35"/>
    <row r="2290" ht="12" customHeight="1" x14ac:dyDescent="0.35"/>
    <row r="2291" ht="12" customHeight="1" x14ac:dyDescent="0.35"/>
    <row r="2292" ht="12" customHeight="1" x14ac:dyDescent="0.35"/>
    <row r="2293" ht="12" customHeight="1" x14ac:dyDescent="0.35"/>
    <row r="2294" ht="12" customHeight="1" x14ac:dyDescent="0.35"/>
    <row r="2295" ht="12" customHeight="1" x14ac:dyDescent="0.35"/>
    <row r="2296" ht="12" customHeight="1" x14ac:dyDescent="0.35"/>
    <row r="2297" ht="12" customHeight="1" x14ac:dyDescent="0.35"/>
    <row r="2298" ht="12" customHeight="1" x14ac:dyDescent="0.35"/>
    <row r="2299" ht="12" customHeight="1" x14ac:dyDescent="0.35"/>
    <row r="2300" ht="12" customHeight="1" x14ac:dyDescent="0.35"/>
    <row r="2301" ht="12" customHeight="1" x14ac:dyDescent="0.35"/>
    <row r="2302" ht="12" customHeight="1" x14ac:dyDescent="0.35"/>
    <row r="2303" ht="12" customHeight="1" x14ac:dyDescent="0.35"/>
    <row r="2304" ht="12" customHeight="1" x14ac:dyDescent="0.35"/>
    <row r="2305" ht="12" customHeight="1" x14ac:dyDescent="0.35"/>
    <row r="2306" ht="12" customHeight="1" x14ac:dyDescent="0.35"/>
    <row r="2307" ht="12" customHeight="1" x14ac:dyDescent="0.35"/>
    <row r="2308" ht="12" customHeight="1" x14ac:dyDescent="0.35"/>
    <row r="2309" ht="12" customHeight="1" x14ac:dyDescent="0.35"/>
    <row r="2310" ht="12" customHeight="1" x14ac:dyDescent="0.35"/>
    <row r="2311" ht="12" customHeight="1" x14ac:dyDescent="0.35"/>
    <row r="2312" ht="12" customHeight="1" x14ac:dyDescent="0.35"/>
    <row r="2313" ht="12" customHeight="1" x14ac:dyDescent="0.35"/>
    <row r="2314" ht="12" customHeight="1" x14ac:dyDescent="0.35"/>
    <row r="2315" ht="12" customHeight="1" x14ac:dyDescent="0.35"/>
    <row r="2316" ht="12" customHeight="1" x14ac:dyDescent="0.35"/>
    <row r="2317" ht="12" customHeight="1" x14ac:dyDescent="0.35"/>
    <row r="2318" ht="12" customHeight="1" x14ac:dyDescent="0.35"/>
    <row r="2319" ht="12" customHeight="1" x14ac:dyDescent="0.35"/>
    <row r="2320" ht="12" customHeight="1" x14ac:dyDescent="0.35"/>
    <row r="2321" ht="12" customHeight="1" x14ac:dyDescent="0.35"/>
    <row r="2322" ht="12" customHeight="1" x14ac:dyDescent="0.35"/>
    <row r="2323" ht="12" customHeight="1" x14ac:dyDescent="0.35"/>
    <row r="2324" ht="12" customHeight="1" x14ac:dyDescent="0.35"/>
    <row r="2325" ht="12" customHeight="1" x14ac:dyDescent="0.35"/>
    <row r="2326" ht="12" customHeight="1" x14ac:dyDescent="0.35"/>
    <row r="2327" ht="12" customHeight="1" x14ac:dyDescent="0.35"/>
    <row r="2328" ht="12" customHeight="1" x14ac:dyDescent="0.35"/>
    <row r="2329" ht="12" customHeight="1" x14ac:dyDescent="0.35"/>
    <row r="2330" ht="12" customHeight="1" x14ac:dyDescent="0.35"/>
    <row r="2331" ht="12" customHeight="1" x14ac:dyDescent="0.35"/>
    <row r="2332" ht="12" customHeight="1" x14ac:dyDescent="0.35"/>
    <row r="2333" ht="12" customHeight="1" x14ac:dyDescent="0.35"/>
    <row r="2334" ht="12" customHeight="1" x14ac:dyDescent="0.35"/>
    <row r="2335" ht="12" customHeight="1" x14ac:dyDescent="0.35"/>
    <row r="2336" ht="12" customHeight="1" x14ac:dyDescent="0.35"/>
    <row r="2337" ht="12" customHeight="1" x14ac:dyDescent="0.35"/>
    <row r="2338" ht="12" customHeight="1" x14ac:dyDescent="0.35"/>
    <row r="2339" ht="12" customHeight="1" x14ac:dyDescent="0.35"/>
    <row r="2340" ht="12" customHeight="1" x14ac:dyDescent="0.35"/>
    <row r="2341" ht="12" customHeight="1" x14ac:dyDescent="0.35"/>
    <row r="2342" ht="12" customHeight="1" x14ac:dyDescent="0.35"/>
    <row r="2343" ht="12" customHeight="1" x14ac:dyDescent="0.35"/>
    <row r="2344" ht="12" customHeight="1" x14ac:dyDescent="0.35"/>
    <row r="2345" ht="12" customHeight="1" x14ac:dyDescent="0.35"/>
    <row r="2346" ht="12" customHeight="1" x14ac:dyDescent="0.35"/>
    <row r="2347" ht="12" customHeight="1" x14ac:dyDescent="0.35"/>
    <row r="2348" ht="12" customHeight="1" x14ac:dyDescent="0.35"/>
    <row r="2349" ht="12" customHeight="1" x14ac:dyDescent="0.35"/>
    <row r="2350" ht="12" customHeight="1" x14ac:dyDescent="0.35"/>
    <row r="2351" ht="12" customHeight="1" x14ac:dyDescent="0.35"/>
    <row r="2352" ht="12" customHeight="1" x14ac:dyDescent="0.35"/>
    <row r="2353" ht="12" customHeight="1" x14ac:dyDescent="0.35"/>
    <row r="2354" ht="12" customHeight="1" x14ac:dyDescent="0.35"/>
    <row r="2355" ht="12" customHeight="1" x14ac:dyDescent="0.35"/>
    <row r="2356" ht="12" customHeight="1" x14ac:dyDescent="0.35"/>
    <row r="2357" ht="12" customHeight="1" x14ac:dyDescent="0.35"/>
    <row r="2358" ht="12" customHeight="1" x14ac:dyDescent="0.35"/>
    <row r="2359" ht="12" customHeight="1" x14ac:dyDescent="0.35"/>
    <row r="2360" ht="12" customHeight="1" x14ac:dyDescent="0.35"/>
    <row r="2361" ht="12" customHeight="1" x14ac:dyDescent="0.35"/>
    <row r="2362" ht="12" customHeight="1" x14ac:dyDescent="0.35"/>
    <row r="2363" ht="12" customHeight="1" x14ac:dyDescent="0.35"/>
    <row r="2364" ht="12" customHeight="1" x14ac:dyDescent="0.35"/>
    <row r="2365" ht="12" customHeight="1" x14ac:dyDescent="0.35"/>
    <row r="2366" ht="12" customHeight="1" x14ac:dyDescent="0.35"/>
    <row r="2367" ht="12" customHeight="1" x14ac:dyDescent="0.35"/>
    <row r="2368" ht="12" customHeight="1" x14ac:dyDescent="0.35"/>
    <row r="2369" ht="12" customHeight="1" x14ac:dyDescent="0.35"/>
    <row r="2370" ht="12" customHeight="1" x14ac:dyDescent="0.35"/>
    <row r="2371" ht="12" customHeight="1" x14ac:dyDescent="0.35"/>
    <row r="2372" ht="12" customHeight="1" x14ac:dyDescent="0.35"/>
    <row r="2373" ht="12" customHeight="1" x14ac:dyDescent="0.35"/>
    <row r="2374" ht="12" customHeight="1" x14ac:dyDescent="0.35"/>
    <row r="2375" ht="12" customHeight="1" x14ac:dyDescent="0.35"/>
    <row r="2376" ht="12" customHeight="1" x14ac:dyDescent="0.35"/>
    <row r="2377" ht="12" customHeight="1" x14ac:dyDescent="0.35"/>
    <row r="2378" ht="12" customHeight="1" x14ac:dyDescent="0.35"/>
    <row r="2379" ht="12" customHeight="1" x14ac:dyDescent="0.35"/>
    <row r="2380" ht="12" customHeight="1" x14ac:dyDescent="0.35"/>
    <row r="2381" ht="12" customHeight="1" x14ac:dyDescent="0.35"/>
    <row r="2382" ht="12" customHeight="1" x14ac:dyDescent="0.35"/>
    <row r="2383" ht="12" customHeight="1" x14ac:dyDescent="0.35"/>
    <row r="2384" ht="12" customHeight="1" x14ac:dyDescent="0.35"/>
    <row r="2385" ht="12" customHeight="1" x14ac:dyDescent="0.35"/>
    <row r="2386" ht="12" customHeight="1" x14ac:dyDescent="0.35"/>
    <row r="2387" ht="12" customHeight="1" x14ac:dyDescent="0.35"/>
    <row r="2388" ht="12" customHeight="1" x14ac:dyDescent="0.35"/>
    <row r="2389" ht="12" customHeight="1" x14ac:dyDescent="0.35"/>
    <row r="2390" ht="12" customHeight="1" x14ac:dyDescent="0.35"/>
    <row r="2391" ht="12" customHeight="1" x14ac:dyDescent="0.35"/>
    <row r="2392" ht="12" customHeight="1" x14ac:dyDescent="0.35"/>
    <row r="2393" ht="12" customHeight="1" x14ac:dyDescent="0.35"/>
    <row r="2394" ht="12" customHeight="1" x14ac:dyDescent="0.35"/>
    <row r="2395" ht="12" customHeight="1" x14ac:dyDescent="0.35"/>
    <row r="2396" ht="12" customHeight="1" x14ac:dyDescent="0.35"/>
    <row r="2397" ht="12" customHeight="1" x14ac:dyDescent="0.35"/>
    <row r="2398" ht="12" customHeight="1" x14ac:dyDescent="0.35"/>
    <row r="2399" ht="12" customHeight="1" x14ac:dyDescent="0.35"/>
    <row r="2400" ht="12" customHeight="1" x14ac:dyDescent="0.35"/>
    <row r="2401" ht="12" customHeight="1" x14ac:dyDescent="0.35"/>
    <row r="2402" ht="12" customHeight="1" x14ac:dyDescent="0.35"/>
    <row r="2403" ht="12" customHeight="1" x14ac:dyDescent="0.35"/>
    <row r="2404" ht="12" customHeight="1" x14ac:dyDescent="0.35"/>
    <row r="2405" ht="12" customHeight="1" x14ac:dyDescent="0.35"/>
    <row r="2406" ht="12" customHeight="1" x14ac:dyDescent="0.35"/>
    <row r="2407" ht="12" customHeight="1" x14ac:dyDescent="0.35"/>
    <row r="2408" ht="12" customHeight="1" x14ac:dyDescent="0.35"/>
    <row r="2409" ht="12" customHeight="1" x14ac:dyDescent="0.35"/>
    <row r="2410" ht="12" customHeight="1" x14ac:dyDescent="0.35"/>
    <row r="2411" ht="12" customHeight="1" x14ac:dyDescent="0.35"/>
    <row r="2412" ht="12" customHeight="1" x14ac:dyDescent="0.35"/>
    <row r="2413" ht="12" customHeight="1" x14ac:dyDescent="0.35"/>
    <row r="2414" ht="12" customHeight="1" x14ac:dyDescent="0.35"/>
    <row r="2415" ht="12" customHeight="1" x14ac:dyDescent="0.35"/>
    <row r="2416" ht="12" customHeight="1" x14ac:dyDescent="0.35"/>
    <row r="2417" ht="12" customHeight="1" x14ac:dyDescent="0.35"/>
    <row r="2418" ht="12" customHeight="1" x14ac:dyDescent="0.35"/>
    <row r="2419" ht="12" customHeight="1" x14ac:dyDescent="0.35"/>
    <row r="2420" ht="12" customHeight="1" x14ac:dyDescent="0.35"/>
    <row r="2421" ht="12" customHeight="1" x14ac:dyDescent="0.35"/>
    <row r="2422" ht="12" customHeight="1" x14ac:dyDescent="0.35"/>
    <row r="2423" ht="12" customHeight="1" x14ac:dyDescent="0.35"/>
    <row r="2424" ht="12" customHeight="1" x14ac:dyDescent="0.35"/>
    <row r="2425" ht="12" customHeight="1" x14ac:dyDescent="0.35"/>
    <row r="2426" ht="12" customHeight="1" x14ac:dyDescent="0.35"/>
    <row r="2427" ht="12" customHeight="1" x14ac:dyDescent="0.35"/>
    <row r="2428" ht="12" customHeight="1" x14ac:dyDescent="0.35"/>
    <row r="2429" ht="12" customHeight="1" x14ac:dyDescent="0.35"/>
    <row r="2430" ht="12" customHeight="1" x14ac:dyDescent="0.35"/>
    <row r="2431" ht="12" customHeight="1" x14ac:dyDescent="0.35"/>
    <row r="2432" ht="12" customHeight="1" x14ac:dyDescent="0.35"/>
    <row r="2433" ht="12" customHeight="1" x14ac:dyDescent="0.35"/>
    <row r="2434" ht="12" customHeight="1" x14ac:dyDescent="0.35"/>
    <row r="2435" ht="12" customHeight="1" x14ac:dyDescent="0.35"/>
    <row r="2436" ht="12" customHeight="1" x14ac:dyDescent="0.35"/>
    <row r="2437" ht="12" customHeight="1" x14ac:dyDescent="0.35"/>
    <row r="2438" ht="12" customHeight="1" x14ac:dyDescent="0.35"/>
    <row r="2439" ht="12" customHeight="1" x14ac:dyDescent="0.35"/>
    <row r="2440" ht="12" customHeight="1" x14ac:dyDescent="0.35"/>
    <row r="2441" ht="12" customHeight="1" x14ac:dyDescent="0.35"/>
    <row r="2442" ht="12" customHeight="1" x14ac:dyDescent="0.35"/>
    <row r="2443" ht="12" customHeight="1" x14ac:dyDescent="0.35"/>
    <row r="2444" ht="12" customHeight="1" x14ac:dyDescent="0.35"/>
    <row r="2445" ht="12" customHeight="1" x14ac:dyDescent="0.35"/>
    <row r="2446" ht="12" customHeight="1" x14ac:dyDescent="0.35"/>
    <row r="2447" ht="12" customHeight="1" x14ac:dyDescent="0.35"/>
    <row r="2448" ht="12" customHeight="1" x14ac:dyDescent="0.35"/>
    <row r="2449" ht="12" customHeight="1" x14ac:dyDescent="0.35"/>
    <row r="2450" ht="12" customHeight="1" x14ac:dyDescent="0.35"/>
    <row r="2451" ht="12" customHeight="1" x14ac:dyDescent="0.35"/>
    <row r="2452" ht="12" customHeight="1" x14ac:dyDescent="0.35"/>
    <row r="2453" ht="12" customHeight="1" x14ac:dyDescent="0.35"/>
    <row r="2454" ht="12" customHeight="1" x14ac:dyDescent="0.35"/>
    <row r="2455" ht="12" customHeight="1" x14ac:dyDescent="0.35"/>
    <row r="2456" ht="12" customHeight="1" x14ac:dyDescent="0.35"/>
    <row r="2457" ht="12" customHeight="1" x14ac:dyDescent="0.35"/>
    <row r="2458" ht="12" customHeight="1" x14ac:dyDescent="0.35"/>
    <row r="2459" ht="12" customHeight="1" x14ac:dyDescent="0.35"/>
    <row r="2460" ht="12" customHeight="1" x14ac:dyDescent="0.35"/>
    <row r="2461" ht="12" customHeight="1" x14ac:dyDescent="0.35"/>
    <row r="2462" ht="12" customHeight="1" x14ac:dyDescent="0.35"/>
    <row r="2463" ht="12" customHeight="1" x14ac:dyDescent="0.35"/>
    <row r="2464" ht="12" customHeight="1" x14ac:dyDescent="0.35"/>
    <row r="2465" ht="12" customHeight="1" x14ac:dyDescent="0.35"/>
    <row r="2466" ht="12" customHeight="1" x14ac:dyDescent="0.35"/>
    <row r="2467" ht="12" customHeight="1" x14ac:dyDescent="0.35"/>
    <row r="2468" ht="12" customHeight="1" x14ac:dyDescent="0.35"/>
    <row r="2469" ht="12" customHeight="1" x14ac:dyDescent="0.35"/>
    <row r="2470" ht="12" customHeight="1" x14ac:dyDescent="0.35"/>
  </sheetData>
  <sheetProtection algorithmName="SHA-512" hashValue="kXYMdMVkyu+KsMtowlY5m/WbdRr8R/vBYnDKUcQNZuov3ChhxS2E8ejweHYuUPXxZUBeUl+EKR0vDnNxrJMCvA==" saltValue="GBLuJN6mROuNG9wP5cTuAw==" spinCount="100000" sheet="1" formatColumns="0" formatRows="0"/>
  <protectedRanges>
    <protectedRange sqref="D2" name="Range6"/>
    <protectedRange sqref="E87:E96" name="Balances"/>
    <protectedRange sqref="E64:Q64" name="Expenditure"/>
    <protectedRange sqref="E9:Q29 E34:Q63 E65:Q66 E72:Q74 E79:Q82" name="Income"/>
  </protectedRanges>
  <mergeCells count="14">
    <mergeCell ref="D1:R1"/>
    <mergeCell ref="E115:H115"/>
    <mergeCell ref="L115:P115"/>
    <mergeCell ref="E112:H112"/>
    <mergeCell ref="L112:P112"/>
    <mergeCell ref="E113:H113"/>
    <mergeCell ref="L113:P113"/>
    <mergeCell ref="E114:H114"/>
    <mergeCell ref="L114:P114"/>
    <mergeCell ref="E8:R8"/>
    <mergeCell ref="D3:G3"/>
    <mergeCell ref="A5:D5"/>
    <mergeCell ref="R5:R6"/>
    <mergeCell ref="A6:D7"/>
  </mergeCells>
  <conditionalFormatting sqref="U3:U6">
    <cfRule type="expression" dxfId="121" priority="40" stopIfTrue="1">
      <formula>U3="Yes"</formula>
    </cfRule>
    <cfRule type="expression" dxfId="120" priority="41" stopIfTrue="1">
      <formula>U3="No"</formula>
    </cfRule>
  </conditionalFormatting>
  <conditionalFormatting sqref="A5">
    <cfRule type="expression" dxfId="119" priority="39" stopIfTrue="1">
      <formula>$A$5="Your check boxes are not clear (column X).  Please correct"</formula>
    </cfRule>
  </conditionalFormatting>
  <conditionalFormatting sqref="R9:R26">
    <cfRule type="expression" dxfId="118" priority="31" stopIfTrue="1">
      <formula>R9&lt;&gt;0</formula>
    </cfRule>
  </conditionalFormatting>
  <conditionalFormatting sqref="R28:R29">
    <cfRule type="expression" dxfId="117" priority="30" stopIfTrue="1">
      <formula>R28&lt;&gt;0</formula>
    </cfRule>
  </conditionalFormatting>
  <conditionalFormatting sqref="R31">
    <cfRule type="expression" dxfId="116" priority="29" stopIfTrue="1">
      <formula>R31&lt;&gt;0</formula>
    </cfRule>
  </conditionalFormatting>
  <conditionalFormatting sqref="R34:R63">
    <cfRule type="expression" dxfId="115" priority="28" stopIfTrue="1">
      <formula>R34&lt;&gt;0</formula>
    </cfRule>
  </conditionalFormatting>
  <conditionalFormatting sqref="R65:R66">
    <cfRule type="expression" dxfId="114" priority="27" stopIfTrue="1">
      <formula>R65&lt;&gt;0</formula>
    </cfRule>
  </conditionalFormatting>
  <conditionalFormatting sqref="R68">
    <cfRule type="expression" dxfId="113" priority="26" stopIfTrue="1">
      <formula>R68&lt;&gt;0</formula>
    </cfRule>
  </conditionalFormatting>
  <conditionalFormatting sqref="R72:R74">
    <cfRule type="expression" dxfId="112" priority="25" stopIfTrue="1">
      <formula>R72&lt;&gt;0</formula>
    </cfRule>
  </conditionalFormatting>
  <conditionalFormatting sqref="R76">
    <cfRule type="expression" dxfId="111" priority="24" stopIfTrue="1">
      <formula>R76&lt;&gt;0</formula>
    </cfRule>
  </conditionalFormatting>
  <conditionalFormatting sqref="R84">
    <cfRule type="expression" dxfId="110" priority="23" stopIfTrue="1">
      <formula>R84&lt;&gt;0</formula>
    </cfRule>
  </conditionalFormatting>
  <conditionalFormatting sqref="R79:R82">
    <cfRule type="expression" dxfId="109" priority="22" stopIfTrue="1">
      <formula>R79&lt;&gt;0</formula>
    </cfRule>
  </conditionalFormatting>
  <conditionalFormatting sqref="U7">
    <cfRule type="expression" dxfId="108" priority="11">
      <formula>$U$7="Surplus"</formula>
    </cfRule>
  </conditionalFormatting>
  <conditionalFormatting sqref="A6">
    <cfRule type="expression" dxfId="107" priority="17" stopIfTrue="1">
      <formula>$U$8="Yes"</formula>
    </cfRule>
  </conditionalFormatting>
  <conditionalFormatting sqref="D3:G3">
    <cfRule type="containsText" dxfId="106" priority="15" operator="containsText" text="Select School Name Here">
      <formula>NOT(ISERROR(SEARCH("Select School Name Here",D3)))</formula>
    </cfRule>
    <cfRule type="expression" dxfId="105" priority="16">
      <formula>$D$3="Select School Name Here"</formula>
    </cfRule>
  </conditionalFormatting>
  <conditionalFormatting sqref="A105:E105">
    <cfRule type="expression" dxfId="104" priority="14">
      <formula>$C$105="Other Capital - THIS CANNOT BE A DEFICIT - PLEASE CORRECT"</formula>
    </cfRule>
  </conditionalFormatting>
  <conditionalFormatting sqref="A100:E100">
    <cfRule type="expression" dxfId="103" priority="13">
      <formula>$C$100="UncommitTed Revenue - THIS IS A DEFICIT BALANCE"</formula>
    </cfRule>
  </conditionalFormatting>
  <conditionalFormatting sqref="A108:E108">
    <cfRule type="expression" dxfId="102" priority="12">
      <formula>$E$108&lt;0</formula>
    </cfRule>
  </conditionalFormatting>
  <conditionalFormatting sqref="F105:Q105">
    <cfRule type="expression" dxfId="101" priority="10">
      <formula>$C$105="Other Capital - THIS CANNOT BE A DEFICIT - PLEASE CORRECT"</formula>
    </cfRule>
  </conditionalFormatting>
  <conditionalFormatting sqref="F100:Q100">
    <cfRule type="expression" dxfId="100" priority="9">
      <formula>$C$100="UncommitTed Revenue - THIS IS A DEFICIT BALANCE"</formula>
    </cfRule>
  </conditionalFormatting>
  <conditionalFormatting sqref="F108:Q108">
    <cfRule type="expression" dxfId="99" priority="8">
      <formula>$E$108&lt;0</formula>
    </cfRule>
  </conditionalFormatting>
  <conditionalFormatting sqref="X3:X6">
    <cfRule type="expression" dxfId="98" priority="6" stopIfTrue="1">
      <formula>X3="Yes"</formula>
    </cfRule>
    <cfRule type="expression" dxfId="97" priority="7" stopIfTrue="1">
      <formula>X3="No"</formula>
    </cfRule>
  </conditionalFormatting>
  <conditionalFormatting sqref="X7">
    <cfRule type="expression" dxfId="96" priority="5">
      <formula>$U$7="Surplus"</formula>
    </cfRule>
  </conditionalFormatting>
  <conditionalFormatting sqref="W2">
    <cfRule type="expression" dxfId="95" priority="1" stopIfTrue="1">
      <formula>W2="Yes"</formula>
    </cfRule>
    <cfRule type="expression" dxfId="94" priority="2" stopIfTrue="1">
      <formula>W2="No"</formula>
    </cfRule>
  </conditionalFormatting>
  <dataValidations disablePrompts="1" count="4">
    <dataValidation type="decimal" allowBlank="1" showInputMessage="1" showErrorMessage="1" errorTitle="ERROR" error="Data must be entered as a negative value" sqref="E28:Q29 E9:Q26 G27:Q27 E72:Q74" xr:uid="{00000000-0002-0000-0200-000001000000}">
      <formula1>-10000000</formula1>
      <formula2>0</formula2>
    </dataValidation>
    <dataValidation type="decimal" allowBlank="1" showInputMessage="1" showErrorMessage="1" sqref="E31" xr:uid="{00000000-0002-0000-0200-000002000000}">
      <formula1>-10000000</formula1>
      <formula2>0</formula2>
    </dataValidation>
    <dataValidation type="list" allowBlank="1" showInputMessage="1" showErrorMessage="1" sqref="H3" xr:uid="{00000000-0002-0000-0200-000004000000}">
      <formula1>$Z$1:$Z$83</formula1>
    </dataValidation>
    <dataValidation type="decimal" allowBlank="1" showInputMessage="1" showErrorMessage="1" errorTitle="ERROR" error="Data must be entered as a positive value" sqref="E34:Q66 E79:Q82" xr:uid="{994BF819-F126-4824-989B-5945632B2AFC}">
      <formula1>0</formula1>
      <formula2>100000000</formula2>
    </dataValidation>
  </dataValidations>
  <pageMargins left="0.31496062992125984" right="0.31496062992125984" top="0.43307086614173229" bottom="0.62992125984251968" header="0.27559055118110237" footer="0.27559055118110237"/>
  <pageSetup paperSize="9" scale="50" fitToHeight="2" orientation="landscape" r:id="rId1"/>
  <headerFooter alignWithMargins="0"/>
  <rowBreaks count="1" manualBreakCount="1">
    <brk id="68" max="17" man="1"/>
  </rowBreaks>
  <ignoredErrors>
    <ignoredError sqref="E84 F84:Q84 F75:Q76 F68:Q68 F31:Q31 E75:E76 E68 E31 E8:R8 E32:R33 R31 E69:R71 R68 E77:R78 R74:R76 E90:E91 E30:R30 R9:R29 E67:R67 R34:R66 R72:R73 R79:R8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8" tint="0.39997558519241921"/>
  </sheetPr>
  <dimension ref="A1"/>
  <sheetViews>
    <sheetView zoomScale="90" zoomScaleNormal="90" workbookViewId="0">
      <selection activeCell="A7" sqref="A7"/>
    </sheetView>
  </sheetViews>
  <sheetFormatPr defaultColWidth="9.1796875" defaultRowHeight="12.5" x14ac:dyDescent="0.25"/>
  <cols>
    <col min="1" max="1" width="98.7265625" style="296" customWidth="1"/>
    <col min="2" max="16384" width="9.1796875" style="296"/>
  </cols>
  <sheetData>
    <row r="1" spans="1:1" ht="54.75" customHeight="1" x14ac:dyDescent="0.25">
      <c r="A1" s="295" t="s">
        <v>543</v>
      </c>
    </row>
  </sheetData>
  <sheetProtection formatColumns="0" formatRows="0"/>
  <pageMargins left="0.55118110236220474" right="0.55118110236220474"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B6544-8F8D-4CD5-87B2-9D4F0689298B}">
  <sheetPr codeName="Sheet6">
    <tabColor theme="8" tint="0.39997558519241921"/>
    <pageSetUpPr fitToPage="1"/>
  </sheetPr>
  <dimension ref="A1:H31"/>
  <sheetViews>
    <sheetView zoomScale="130" zoomScaleNormal="130" workbookViewId="0">
      <selection activeCell="E16" sqref="E16"/>
    </sheetView>
  </sheetViews>
  <sheetFormatPr defaultColWidth="9.1796875" defaultRowHeight="12.5" x14ac:dyDescent="0.25"/>
  <cols>
    <col min="1" max="1" width="8.54296875" style="33" customWidth="1"/>
    <col min="2" max="2" width="31.81640625" style="33" customWidth="1"/>
    <col min="3" max="3" width="10.7265625" style="277" customWidth="1"/>
    <col min="4" max="4" width="10.7265625" style="33" customWidth="1"/>
    <col min="5" max="5" width="20" style="33" customWidth="1"/>
    <col min="6" max="6" width="1.26953125" style="33" customWidth="1"/>
    <col min="7" max="16384" width="9.1796875" style="33"/>
  </cols>
  <sheetData>
    <row r="1" spans="1:8" ht="20" x14ac:dyDescent="0.25">
      <c r="A1" s="423" t="s">
        <v>544</v>
      </c>
      <c r="B1" s="423"/>
      <c r="C1" s="423"/>
      <c r="D1" s="423"/>
      <c r="E1" s="423"/>
    </row>
    <row r="2" spans="1:8" ht="3" customHeight="1" x14ac:dyDescent="0.25"/>
    <row r="3" spans="1:8" ht="20" x14ac:dyDescent="0.4">
      <c r="A3" s="424" t="s">
        <v>597</v>
      </c>
      <c r="B3" s="424"/>
      <c r="C3" s="424"/>
      <c r="D3" s="424"/>
      <c r="E3" s="424"/>
    </row>
    <row r="4" spans="1:8" ht="3" customHeight="1" x14ac:dyDescent="0.3">
      <c r="B4" s="278"/>
    </row>
    <row r="5" spans="1:8" ht="15.5" x14ac:dyDescent="0.25">
      <c r="A5" s="425"/>
      <c r="B5" s="425"/>
      <c r="C5" s="425"/>
      <c r="D5" s="425"/>
      <c r="E5" s="425"/>
    </row>
    <row r="6" spans="1:8" ht="3" customHeight="1" x14ac:dyDescent="0.3">
      <c r="B6" s="278"/>
    </row>
    <row r="7" spans="1:8" ht="13" x14ac:dyDescent="0.3">
      <c r="A7" s="278" t="str">
        <f>IFERROR(VLOOKUP($B$7,Dedels!A7:B66,2,0),"")</f>
        <v/>
      </c>
      <c r="B7" s="294" t="e">
        <f>'Original Budget'!D3</f>
        <v>#N/A</v>
      </c>
      <c r="C7" s="279"/>
    </row>
    <row r="8" spans="1:8" ht="13" x14ac:dyDescent="0.3">
      <c r="C8" s="279"/>
    </row>
    <row r="9" spans="1:8" ht="13" x14ac:dyDescent="0.3">
      <c r="A9" s="278" t="s">
        <v>545</v>
      </c>
    </row>
    <row r="10" spans="1:8" ht="13" x14ac:dyDescent="0.3">
      <c r="A10" s="278"/>
    </row>
    <row r="11" spans="1:8" ht="21" customHeight="1" x14ac:dyDescent="0.3">
      <c r="A11" s="278"/>
      <c r="B11" s="281"/>
      <c r="C11" s="282" t="s">
        <v>1</v>
      </c>
      <c r="D11" s="281"/>
      <c r="E11" s="283"/>
      <c r="G11" s="426" t="s">
        <v>546</v>
      </c>
      <c r="H11" s="427"/>
    </row>
    <row r="12" spans="1:8" ht="21" customHeight="1" x14ac:dyDescent="0.3">
      <c r="B12" s="281"/>
      <c r="C12" s="282" t="s">
        <v>207</v>
      </c>
      <c r="D12" s="281"/>
      <c r="E12" s="283" t="s">
        <v>547</v>
      </c>
      <c r="G12" s="428"/>
      <c r="H12" s="429"/>
    </row>
    <row r="13" spans="1:8" ht="12.75" customHeight="1" x14ac:dyDescent="0.25">
      <c r="B13" s="281"/>
      <c r="C13" s="281"/>
      <c r="D13" s="281"/>
      <c r="E13" s="284"/>
      <c r="G13" s="428"/>
      <c r="H13" s="429"/>
    </row>
    <row r="14" spans="1:8" ht="12.75" hidden="1" customHeight="1" x14ac:dyDescent="0.25">
      <c r="B14" s="281" t="s">
        <v>548</v>
      </c>
      <c r="C14" s="285" t="s">
        <v>111</v>
      </c>
      <c r="D14" s="285">
        <v>6170200</v>
      </c>
      <c r="E14" s="284"/>
      <c r="G14" s="428"/>
      <c r="H14" s="429"/>
    </row>
    <row r="15" spans="1:8" ht="12.75" hidden="1" customHeight="1" x14ac:dyDescent="0.25">
      <c r="B15" s="281" t="s">
        <v>549</v>
      </c>
      <c r="C15" s="285" t="s">
        <v>93</v>
      </c>
      <c r="D15" s="285">
        <v>6140110</v>
      </c>
      <c r="E15" s="284"/>
      <c r="G15" s="428"/>
      <c r="H15" s="429"/>
    </row>
    <row r="16" spans="1:8" ht="12.75" customHeight="1" x14ac:dyDescent="0.25">
      <c r="B16" s="281" t="s">
        <v>413</v>
      </c>
      <c r="C16" s="285" t="s">
        <v>101</v>
      </c>
      <c r="D16" s="285">
        <v>6147100</v>
      </c>
      <c r="E16" s="284" t="e">
        <f>VLOOKUP(B7,Dedels!D:I,6,0)</f>
        <v>#N/A</v>
      </c>
      <c r="G16" s="428"/>
      <c r="H16" s="429"/>
    </row>
    <row r="17" spans="2:8" ht="12.75" customHeight="1" x14ac:dyDescent="0.25">
      <c r="B17" s="281" t="s">
        <v>550</v>
      </c>
      <c r="C17" s="285" t="s">
        <v>77</v>
      </c>
      <c r="D17" s="285">
        <v>6116620</v>
      </c>
      <c r="E17" s="284" t="e">
        <f>VLOOKUP(A7,Dedels!B7:H75,7,0)</f>
        <v>#N/A</v>
      </c>
      <c r="G17" s="428"/>
      <c r="H17" s="429"/>
    </row>
    <row r="18" spans="2:8" ht="12.75" customHeight="1" x14ac:dyDescent="0.25">
      <c r="B18" s="281"/>
      <c r="C18" s="281"/>
      <c r="D18" s="281"/>
      <c r="E18" s="284"/>
      <c r="G18" s="428"/>
      <c r="H18" s="429"/>
    </row>
    <row r="19" spans="2:8" s="280" customFormat="1" ht="17.25" customHeight="1" thickBot="1" x14ac:dyDescent="0.3">
      <c r="B19" s="286" t="s">
        <v>551</v>
      </c>
      <c r="C19" s="285" t="s">
        <v>19</v>
      </c>
      <c r="D19" s="285">
        <v>4190106</v>
      </c>
      <c r="E19" s="287" t="e">
        <f>SUM(E13:E18)</f>
        <v>#N/A</v>
      </c>
      <c r="G19" s="430"/>
      <c r="H19" s="431"/>
    </row>
    <row r="20" spans="2:8" ht="12.75" customHeight="1" thickTop="1" x14ac:dyDescent="0.25">
      <c r="C20" s="33"/>
    </row>
    <row r="21" spans="2:8" x14ac:dyDescent="0.25">
      <c r="C21" s="33"/>
    </row>
    <row r="22" spans="2:8" ht="13" x14ac:dyDescent="0.3">
      <c r="C22" s="288" t="s">
        <v>552</v>
      </c>
      <c r="D22" s="289"/>
      <c r="E22" s="289"/>
      <c r="G22" s="426" t="s">
        <v>598</v>
      </c>
      <c r="H22" s="427"/>
    </row>
    <row r="23" spans="2:8" x14ac:dyDescent="0.25">
      <c r="C23" s="289"/>
      <c r="D23" s="289"/>
      <c r="E23" s="289"/>
      <c r="G23" s="428"/>
      <c r="H23" s="429"/>
    </row>
    <row r="24" spans="2:8" ht="13" x14ac:dyDescent="0.25">
      <c r="C24" s="289" t="s">
        <v>553</v>
      </c>
      <c r="D24" s="290">
        <v>6147100</v>
      </c>
      <c r="E24" s="291" t="str">
        <f>IFERROR(ROUND(E16,2),"")</f>
        <v/>
      </c>
      <c r="G24" s="428"/>
      <c r="H24" s="429"/>
    </row>
    <row r="25" spans="2:8" ht="13" x14ac:dyDescent="0.25">
      <c r="C25" s="289" t="s">
        <v>554</v>
      </c>
      <c r="D25" s="290">
        <v>6116620</v>
      </c>
      <c r="E25" s="291" t="str">
        <f>IFERROR(ROUND(E17,2),"")</f>
        <v/>
      </c>
      <c r="G25" s="428"/>
      <c r="H25" s="429"/>
    </row>
    <row r="26" spans="2:8" ht="13.5" thickBot="1" x14ac:dyDescent="0.35">
      <c r="C26" s="289"/>
      <c r="D26" s="290"/>
      <c r="E26" s="292">
        <f>SUM(E24:E25)</f>
        <v>0</v>
      </c>
      <c r="G26" s="428"/>
      <c r="H26" s="429"/>
    </row>
    <row r="27" spans="2:8" ht="13" thickTop="1" x14ac:dyDescent="0.25">
      <c r="C27" s="289"/>
      <c r="D27" s="289"/>
      <c r="E27" s="289"/>
      <c r="G27" s="428"/>
      <c r="H27" s="429"/>
    </row>
    <row r="28" spans="2:8" ht="13" x14ac:dyDescent="0.25">
      <c r="C28" s="289" t="s">
        <v>555</v>
      </c>
      <c r="D28" s="290">
        <v>4190106</v>
      </c>
      <c r="E28" s="291" t="e">
        <f>ROUND(E19,2)</f>
        <v>#N/A</v>
      </c>
      <c r="G28" s="428"/>
      <c r="H28" s="429"/>
    </row>
    <row r="29" spans="2:8" ht="13.5" thickBot="1" x14ac:dyDescent="0.35">
      <c r="C29" s="293"/>
      <c r="D29" s="289"/>
      <c r="E29" s="292" t="e">
        <f>SUM(E28:E28)</f>
        <v>#N/A</v>
      </c>
      <c r="G29" s="430"/>
      <c r="H29" s="431"/>
    </row>
    <row r="30" spans="2:8" ht="13" thickTop="1" x14ac:dyDescent="0.25"/>
    <row r="31" spans="2:8" x14ac:dyDescent="0.25">
      <c r="E31" s="33" t="e">
        <f>IF(E29=E26,"","ERROR")</f>
        <v>#N/A</v>
      </c>
    </row>
  </sheetData>
  <sheetProtection algorithmName="SHA-512" hashValue="9i6CYQOW1WkvI6k+GLSupIu/lgyecrYPDXaPesiLko+6mbIReZfbmNSwhjLiQjZIqFynNOIDXopU2hcnWXpPMw==" saltValue="ahH5YyGsnZKOOjpUf2V+PA==" spinCount="100000" sheet="1" formatColumns="0" formatRows="0"/>
  <dataConsolidate/>
  <mergeCells count="5">
    <mergeCell ref="A1:E1"/>
    <mergeCell ref="A3:E3"/>
    <mergeCell ref="A5:E5"/>
    <mergeCell ref="G11:H19"/>
    <mergeCell ref="G22:H29"/>
  </mergeCells>
  <printOptions horizontalCentered="1"/>
  <pageMargins left="0.74803149606299213" right="0.74803149606299213" top="0.98425196850393704" bottom="0.98425196850393704" header="0.51181102362204722" footer="0.51181102362204722"/>
  <pageSetup paperSize="9" scale="96" orientation="portrait" r:id="rId1"/>
  <headerFooter alignWithMargins="0">
    <oddFooter>&amp;R&amp;8&amp;D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ee73f336-9c49-41ab-9427-d263034a0100" ContentTypeId="0x01010054A39C6B0182D84CB6645B035BA02E08" PreviousValue="false" LastSyncTimeStamp="2021-10-01T14:39:30.94Z"/>
</file>

<file path=customXml/item4.xml><?xml version="1.0" encoding="utf-8"?>
<ct:contentTypeSchema xmlns:ct="http://schemas.microsoft.com/office/2006/metadata/contentType" xmlns:ma="http://schemas.microsoft.com/office/2006/metadata/properties/metaAttributes" ct:_="" ma:_="" ma:contentTypeName="MKC Spreadsheet" ma:contentTypeID="0x01010054A39C6B0182D84CB6645B035BA02E08004D5776253E965C418A13D9DE6F8B1B07" ma:contentTypeVersion="2" ma:contentTypeDescription="MKC Branded Excel Template Document" ma:contentTypeScope="" ma:versionID="95fcba704051a682d16beacac88e07dd">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F76A00-1C88-41B5-831A-769C0DDF2D91}">
  <ds:schemaRef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9D31CB27-DADF-4DCB-A861-EC5A47A52D4D}">
  <ds:schemaRefs>
    <ds:schemaRef ds:uri="http://schemas.microsoft.com/sharepoint/v3/contenttype/forms"/>
  </ds:schemaRefs>
</ds:datastoreItem>
</file>

<file path=customXml/itemProps3.xml><?xml version="1.0" encoding="utf-8"?>
<ds:datastoreItem xmlns:ds="http://schemas.openxmlformats.org/officeDocument/2006/customXml" ds:itemID="{36AB32E1-4877-48CB-97F0-1AEB707EAAD8}">
  <ds:schemaRefs>
    <ds:schemaRef ds:uri="Microsoft.SharePoint.Taxonomy.ContentTypeSync"/>
  </ds:schemaRefs>
</ds:datastoreItem>
</file>

<file path=customXml/itemProps4.xml><?xml version="1.0" encoding="utf-8"?>
<ds:datastoreItem xmlns:ds="http://schemas.openxmlformats.org/officeDocument/2006/customXml" ds:itemID="{2867F9C3-A749-4277-9BF7-2C2671C8A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Budget Data by month</vt:lpstr>
      <vt:lpstr>Web Based Remittances</vt:lpstr>
      <vt:lpstr>Data</vt:lpstr>
      <vt:lpstr>Dedels</vt:lpstr>
      <vt:lpstr>INFORMATION</vt:lpstr>
      <vt:lpstr>Budget Completion Guidance</vt:lpstr>
      <vt:lpstr>Original Budget</vt:lpstr>
      <vt:lpstr>Original Budget Workings</vt:lpstr>
      <vt:lpstr>De-Delegated Budgets 23-24</vt:lpstr>
      <vt:lpstr>Revised Budget</vt:lpstr>
      <vt:lpstr>Revised Budget Workings</vt:lpstr>
      <vt:lpstr>Variance Analysis</vt:lpstr>
      <vt:lpstr>Forecast Template</vt:lpstr>
      <vt:lpstr>'De-Delegated Budgets 23-24'!Print_Area</vt:lpstr>
      <vt:lpstr>'Forecast Template'!Print_Area</vt:lpstr>
      <vt:lpstr>'Original Budget'!Print_Area</vt:lpstr>
      <vt:lpstr>'Revised Budget'!Print_Area</vt:lpstr>
      <vt:lpstr>'Variance Analysis'!Print_Area</vt:lpstr>
      <vt:lpstr>'Original Budget'!Print_Titles</vt:lpstr>
      <vt:lpstr>'Revised Budget'!Print_Titles</vt:lpstr>
    </vt:vector>
  </TitlesOfParts>
  <Manager/>
  <Company>Mouchel Schools Finance Team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Plan Template</dc:title>
  <dc:subject/>
  <dc:creator>Esther Doyle &amp; Rupert Sligh</dc:creator>
  <cp:keywords/>
  <dc:description/>
  <cp:lastModifiedBy>Kayleigh Day</cp:lastModifiedBy>
  <cp:revision/>
  <dcterms:created xsi:type="dcterms:W3CDTF">2007-02-28T10:45:38Z</dcterms:created>
  <dcterms:modified xsi:type="dcterms:W3CDTF">2023-03-29T09:16:32Z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0x01010054A39C6B0182D84CB6645B035BA02E08004D5776253E965C418A13D9DE6F8B1B07</vt:lpwstr>
  </property>
  <property fmtid="{D5CDD505-2E9C-101B-9397-08002B2CF9AE}" pid="3" name="SharedWithUsers">
    <vt:lpwstr>27;#Sonia Hattle;#22;#Jennifer Hackett;#95;#Mohammad Aqeeb;#24;#Kayleigh Day;#20;#Michelle Hibbert</vt:lpwstr>
  </property>
</Properties>
</file>