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mkcouncil.sharepoint.com/sites/files-fin-FN16/FN16.2/LMS Handbook/Website/Website Revisions 2024-2025/3YP/"/>
    </mc:Choice>
  </mc:AlternateContent>
  <xr:revisionPtr revIDLastSave="361" documentId="14_{A814C5A9-EC7C-4BE4-BB1D-03E764A455DA}" xr6:coauthVersionLast="47" xr6:coauthVersionMax="47" xr10:uidLastSave="{0E89D946-9C6A-4C54-B738-25265063BE93}"/>
  <bookViews>
    <workbookView xWindow="-120" yWindow="-120" windowWidth="38640" windowHeight="15840" xr2:uid="{00000000-000D-0000-FFFF-FFFF00000000}"/>
  </bookViews>
  <sheets>
    <sheet name="Instructions for Completion" sheetId="7" r:id="rId1"/>
    <sheet name="Guidance" sheetId="9" r:id="rId2"/>
    <sheet name="Inflation Factors" sheetId="8" r:id="rId3"/>
    <sheet name="3YP" sheetId="1" r:id="rId4"/>
    <sheet name="School Data" sheetId="5" state="hidden" r:id="rId5"/>
    <sheet name="Add'l Data" sheetId="3" r:id="rId6"/>
    <sheet name="KPI's" sheetId="4" r:id="rId7"/>
    <sheet name="Graphs" sheetId="6" r:id="rId8"/>
    <sheet name="Sheet1" sheetId="10" state="hidden" r:id="rId9"/>
    <sheet name="Deployment Projection Year" sheetId="11" state="hidden" r:id="rId10"/>
  </sheets>
  <externalReferences>
    <externalReference r:id="rId11"/>
  </externalReferences>
  <definedNames>
    <definedName name="_xlnm.Print_Area" localSheetId="5">'Add''l Data'!$A$1:$S$91</definedName>
    <definedName name="_xlnm.Print_Area" localSheetId="7">Graphs!$A$1:$I$47</definedName>
    <definedName name="_xlnm.Print_Area" localSheetId="0">'Instructions for Completion'!$A$1:$C$37</definedName>
    <definedName name="_xlnm.Print_Titles" localSheetId="3">'3YP'!$1:$7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1" l="1"/>
  <c r="C22" i="11"/>
  <c r="G18" i="11"/>
  <c r="C24" i="11" s="1"/>
  <c r="F18" i="11"/>
  <c r="C23" i="11" s="1"/>
  <c r="E18" i="11"/>
  <c r="B11" i="11"/>
  <c r="A11" i="11"/>
  <c r="B10" i="11"/>
  <c r="A10" i="11"/>
  <c r="B9" i="11"/>
  <c r="A9" i="11"/>
  <c r="B8" i="11"/>
  <c r="A8" i="11"/>
  <c r="B7" i="11"/>
  <c r="A7" i="11"/>
  <c r="B6" i="11"/>
  <c r="A6" i="11"/>
  <c r="B5" i="11"/>
  <c r="B18" i="11" s="1"/>
  <c r="A5" i="11"/>
  <c r="B2" i="11"/>
  <c r="B69" i="10"/>
  <c r="B67" i="10"/>
  <c r="B66" i="10"/>
  <c r="C64" i="10"/>
  <c r="B61" i="10"/>
  <c r="B60" i="10"/>
  <c r="D59" i="10"/>
  <c r="C59" i="10"/>
  <c r="B59" i="10"/>
  <c r="D58" i="10"/>
  <c r="C58" i="10"/>
  <c r="B58" i="10"/>
  <c r="D57" i="10"/>
  <c r="B55" i="10"/>
  <c r="B54" i="10"/>
  <c r="B56" i="10" s="1"/>
  <c r="B51" i="10"/>
  <c r="D48" i="10"/>
  <c r="C48" i="10"/>
  <c r="D38" i="10"/>
  <c r="D27" i="10" s="1"/>
  <c r="C38" i="10"/>
  <c r="B38" i="10"/>
  <c r="C37" i="10"/>
  <c r="C25" i="10" s="1"/>
  <c r="B37" i="10"/>
  <c r="B36" i="10"/>
  <c r="C36" i="10" s="1"/>
  <c r="B35" i="10"/>
  <c r="C35" i="10" s="1"/>
  <c r="B30" i="10"/>
  <c r="B39" i="10" s="1"/>
  <c r="D29" i="10"/>
  <c r="C29" i="10"/>
  <c r="C27" i="10"/>
  <c r="D19" i="10"/>
  <c r="C19" i="10"/>
  <c r="B19" i="10"/>
  <c r="D18" i="10"/>
  <c r="C18" i="10"/>
  <c r="C57" i="10" s="1"/>
  <c r="B18" i="10"/>
  <c r="B57" i="10" s="1"/>
  <c r="D17" i="10"/>
  <c r="C17" i="10"/>
  <c r="B17" i="10"/>
  <c r="D16" i="10"/>
  <c r="C16" i="10"/>
  <c r="B16" i="10"/>
  <c r="D15" i="10"/>
  <c r="D55" i="10" s="1"/>
  <c r="C15" i="10"/>
  <c r="C55" i="10" s="1"/>
  <c r="B15" i="10"/>
  <c r="D14" i="10"/>
  <c r="C14" i="10"/>
  <c r="D13" i="10"/>
  <c r="D66" i="10" s="1"/>
  <c r="C13" i="10"/>
  <c r="C65" i="10" s="1"/>
  <c r="B13" i="10"/>
  <c r="B64" i="10" s="1"/>
  <c r="D11" i="10"/>
  <c r="D67" i="10" s="1"/>
  <c r="C11" i="10"/>
  <c r="C68" i="10" s="1"/>
  <c r="B11" i="10"/>
  <c r="B68" i="10" s="1"/>
  <c r="C2" i="10"/>
  <c r="D2" i="10" s="1"/>
  <c r="C29" i="11" l="1"/>
  <c r="C28" i="11"/>
  <c r="C20" i="11"/>
  <c r="C23" i="10"/>
  <c r="C61" i="10" s="1"/>
  <c r="D36" i="10"/>
  <c r="D23" i="10" s="1"/>
  <c r="B52" i="10"/>
  <c r="B41" i="10"/>
  <c r="B53" i="10" s="1"/>
  <c r="C30" i="10"/>
  <c r="C39" i="10" s="1"/>
  <c r="D35" i="10"/>
  <c r="C22" i="10"/>
  <c r="C51" i="10"/>
  <c r="D37" i="10"/>
  <c r="D25" i="10" s="1"/>
  <c r="D61" i="10" s="1"/>
  <c r="D64" i="10"/>
  <c r="C67" i="10"/>
  <c r="D68" i="10"/>
  <c r="B34" i="10"/>
  <c r="C54" i="10"/>
  <c r="C56" i="10" s="1"/>
  <c r="B65" i="10"/>
  <c r="C66" i="10"/>
  <c r="D65" i="10"/>
  <c r="B31" i="10"/>
  <c r="D54" i="10"/>
  <c r="D56" i="10" s="1"/>
  <c r="C41" i="10" l="1"/>
  <c r="C53" i="10" s="1"/>
  <c r="C52" i="10"/>
  <c r="C69" i="10"/>
  <c r="C60" i="10"/>
  <c r="C31" i="10"/>
  <c r="C34" i="10"/>
  <c r="B50" i="10"/>
  <c r="B62" i="10" s="1"/>
  <c r="B63" i="10" s="1"/>
  <c r="D22" i="10"/>
  <c r="D51" i="10"/>
  <c r="D69" i="10" l="1"/>
  <c r="D60" i="10"/>
  <c r="D30" i="10"/>
  <c r="D34" i="10"/>
  <c r="D50" i="10" s="1"/>
  <c r="D62" i="10" s="1"/>
  <c r="D63" i="10" s="1"/>
  <c r="C50" i="10"/>
  <c r="C62" i="10" s="1"/>
  <c r="C63" i="10" s="1"/>
  <c r="D39" i="10" l="1"/>
  <c r="D31" i="10"/>
  <c r="D52" i="10" l="1"/>
  <c r="D41" i="10"/>
  <c r="D53" i="10" s="1"/>
  <c r="E49" i="3" l="1"/>
  <c r="E104" i="1"/>
  <c r="F22" i="4" l="1"/>
  <c r="D22" i="4"/>
  <c r="B22" i="4"/>
  <c r="I1" i="6" l="1"/>
  <c r="F1" i="4"/>
  <c r="E61" i="3" l="1"/>
  <c r="D61" i="3"/>
  <c r="E53" i="3"/>
  <c r="D53" i="3"/>
  <c r="C53" i="3"/>
  <c r="D49" i="3"/>
  <c r="C49" i="3"/>
  <c r="L1" i="1" l="1"/>
  <c r="C61" i="3"/>
  <c r="E45" i="3" l="1"/>
  <c r="D45" i="3"/>
  <c r="C45" i="3"/>
  <c r="J27" i="3" l="1"/>
  <c r="J26" i="3"/>
  <c r="J25" i="3"/>
  <c r="E111" i="1" l="1"/>
  <c r="G99" i="1" s="1"/>
  <c r="G111" i="1" s="1"/>
  <c r="I99" i="1" s="1"/>
  <c r="E100" i="1"/>
  <c r="E106" i="1" s="1"/>
  <c r="I111" i="1" l="1"/>
  <c r="F25" i="5" l="1"/>
  <c r="F24" i="5"/>
  <c r="F23" i="5"/>
  <c r="G19" i="5"/>
  <c r="F19" i="5"/>
  <c r="E19" i="5"/>
  <c r="J21" i="5"/>
  <c r="J20" i="5"/>
  <c r="J19" i="5"/>
  <c r="I20" i="5"/>
  <c r="I21" i="5"/>
  <c r="I19" i="5"/>
  <c r="H19" i="5"/>
  <c r="I80" i="1"/>
  <c r="E80" i="1"/>
  <c r="G24" i="5" l="1"/>
  <c r="G25" i="5"/>
  <c r="G23" i="5"/>
  <c r="F20" i="5" l="1"/>
  <c r="F21" i="5"/>
  <c r="E21" i="5"/>
  <c r="E20" i="5"/>
  <c r="G21" i="5"/>
  <c r="G20" i="5"/>
  <c r="H20" i="5"/>
  <c r="H21" i="5"/>
  <c r="J6" i="1"/>
  <c r="H6" i="1"/>
  <c r="F21" i="4" l="1"/>
  <c r="D21" i="4"/>
  <c r="R9" i="3"/>
  <c r="R8" i="3"/>
  <c r="R7" i="3"/>
  <c r="B21" i="4"/>
  <c r="E23" i="5" l="1"/>
  <c r="B23" i="4"/>
  <c r="D23" i="4"/>
  <c r="E24" i="5"/>
  <c r="F23" i="4"/>
  <c r="E25" i="5"/>
  <c r="A9" i="3" l="1"/>
  <c r="A8" i="3"/>
  <c r="A7" i="3"/>
  <c r="A1" i="1"/>
  <c r="B12" i="3" l="1"/>
  <c r="A27" i="3"/>
  <c r="E31" i="3" s="1"/>
  <c r="F3" i="4"/>
  <c r="A25" i="3"/>
  <c r="C31" i="3" s="1"/>
  <c r="B3" i="4"/>
  <c r="A26" i="3"/>
  <c r="D31" i="3" s="1"/>
  <c r="D3" i="4"/>
  <c r="C69" i="3" l="1"/>
  <c r="C94" i="3"/>
  <c r="D69" i="3"/>
  <c r="D94" i="3"/>
  <c r="E69" i="3"/>
  <c r="E94" i="3"/>
  <c r="D12" i="5"/>
  <c r="D4" i="5"/>
  <c r="D24" i="5"/>
  <c r="D20" i="5"/>
  <c r="D16" i="5"/>
  <c r="D8" i="5"/>
  <c r="D23" i="5"/>
  <c r="D19" i="5"/>
  <c r="D15" i="5"/>
  <c r="D7" i="5"/>
  <c r="D11" i="5"/>
  <c r="D3" i="5"/>
  <c r="D25" i="5"/>
  <c r="D21" i="5"/>
  <c r="D17" i="5"/>
  <c r="D9" i="5"/>
  <c r="D13" i="5"/>
  <c r="D5" i="5"/>
  <c r="I94" i="1" l="1"/>
  <c r="G94" i="1"/>
  <c r="I82" i="1"/>
  <c r="G80" i="1"/>
  <c r="G82" i="1" s="1"/>
  <c r="I74" i="1"/>
  <c r="G74" i="1"/>
  <c r="I31" i="1"/>
  <c r="G31" i="1"/>
  <c r="E94" i="1"/>
  <c r="E114" i="1" s="1"/>
  <c r="G102" i="1" s="1"/>
  <c r="E82" i="1"/>
  <c r="E74" i="1"/>
  <c r="E31" i="1"/>
  <c r="B5" i="4" l="1"/>
  <c r="E11" i="5" s="1"/>
  <c r="K21" i="5"/>
  <c r="F15" i="4"/>
  <c r="F13" i="4" a="1"/>
  <c r="F13" i="4" s="1"/>
  <c r="K20" i="5"/>
  <c r="D15" i="4"/>
  <c r="D13" i="4" a="1"/>
  <c r="D13" i="4" s="1"/>
  <c r="B13" i="4" a="1"/>
  <c r="B13" i="4" s="1"/>
  <c r="B15" i="4"/>
  <c r="G114" i="1"/>
  <c r="I102" i="1" s="1"/>
  <c r="I114" i="1" s="1"/>
  <c r="E115" i="1"/>
  <c r="G103" i="1" s="1"/>
  <c r="G104" i="1" s="1"/>
  <c r="E110" i="1"/>
  <c r="E112" i="1" s="1"/>
  <c r="K19" i="5"/>
  <c r="B17" i="4"/>
  <c r="B14" i="4"/>
  <c r="B12" i="4"/>
  <c r="B10" i="4"/>
  <c r="B11" i="4"/>
  <c r="F14" i="4"/>
  <c r="F12" i="4"/>
  <c r="F11" i="4"/>
  <c r="F10" i="4"/>
  <c r="F17" i="4"/>
  <c r="F5" i="4"/>
  <c r="E13" i="5" s="1"/>
  <c r="E33" i="3"/>
  <c r="E65" i="3" s="1"/>
  <c r="D14" i="4"/>
  <c r="D12" i="4"/>
  <c r="D10" i="4"/>
  <c r="D11" i="4"/>
  <c r="D17" i="4"/>
  <c r="D5" i="4"/>
  <c r="E12" i="5" s="1"/>
  <c r="D33" i="3"/>
  <c r="D65" i="3" s="1"/>
  <c r="C33" i="3"/>
  <c r="C65" i="3" s="1"/>
  <c r="G115" i="1" l="1"/>
  <c r="I103" i="1" s="1"/>
  <c r="I104" i="1" s="1"/>
  <c r="I115" i="1" s="1"/>
  <c r="I116" i="1" s="1"/>
  <c r="F30" i="4" s="1"/>
  <c r="E116" i="1"/>
  <c r="B30" i="4" s="1"/>
  <c r="G98" i="1"/>
  <c r="G100" i="1" s="1"/>
  <c r="G106" i="1" s="1"/>
  <c r="B6" i="4"/>
  <c r="B33" i="4"/>
  <c r="B27" i="4"/>
  <c r="E3" i="5" s="1"/>
  <c r="B16" i="4"/>
  <c r="F16" i="4"/>
  <c r="D16" i="4"/>
  <c r="E118" i="1" l="1"/>
  <c r="E119" i="1" s="1"/>
  <c r="G116" i="1"/>
  <c r="D30" i="4" s="1"/>
  <c r="F31" i="4" s="1"/>
  <c r="G110" i="1"/>
  <c r="I98" i="1" s="1"/>
  <c r="I100" i="1" s="1"/>
  <c r="E15" i="5"/>
  <c r="F11" i="5"/>
  <c r="E7" i="5"/>
  <c r="B116" i="1" l="1"/>
  <c r="D31" i="4"/>
  <c r="G112" i="1"/>
  <c r="D33" i="4" s="1"/>
  <c r="I106" i="1"/>
  <c r="I110" i="1"/>
  <c r="E9" i="5"/>
  <c r="E8" i="5"/>
  <c r="D6" i="4" l="1"/>
  <c r="F12" i="5" s="1"/>
  <c r="G118" i="1"/>
  <c r="G119" i="1" s="1"/>
  <c r="D27" i="4"/>
  <c r="I112" i="1"/>
  <c r="C110" i="1"/>
  <c r="E4" i="5" l="1"/>
  <c r="D28" i="4"/>
  <c r="E16" i="5"/>
  <c r="I118" i="1"/>
  <c r="I119" i="1" s="1"/>
  <c r="F6" i="4"/>
  <c r="F33" i="4"/>
  <c r="F27" i="4"/>
  <c r="F28" i="4" s="1"/>
  <c r="E5" i="5" l="1"/>
  <c r="E17" i="5"/>
  <c r="F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4" authorId="0" shapeId="0" xr:uid="{2B43CC9D-182E-4A38-BF65-E2024A5E8B5E}">
      <text>
        <r>
          <rPr>
            <b/>
            <sz val="9"/>
            <color indexed="81"/>
            <rFont val="Tahoma"/>
            <family val="2"/>
          </rPr>
          <t>Author:</t>
        </r>
        <r>
          <rPr>
            <sz val="9"/>
            <color indexed="81"/>
            <rFont val="Tahoma"/>
            <family val="2"/>
          </rPr>
          <t xml:space="preserve">
Column C and D show red if the required total is higher than the employed total, Green if the values are equal and yellow if the employed value is higher than the required total.</t>
        </r>
      </text>
    </comment>
    <comment ref="A18" authorId="0" shapeId="0" xr:uid="{72FE3A67-BA57-4DCB-9984-296C8AE2E5CC}">
      <text>
        <r>
          <rPr>
            <b/>
            <sz val="9"/>
            <color indexed="81"/>
            <rFont val="Tahoma"/>
            <family val="2"/>
          </rPr>
          <t>Author:</t>
        </r>
        <r>
          <rPr>
            <sz val="9"/>
            <color indexed="81"/>
            <rFont val="Tahoma"/>
            <family val="2"/>
          </rPr>
          <t xml:space="preserve">
This line will show n/a if the DEPLOYMENT SHEET is incomplete</t>
        </r>
      </text>
    </comment>
    <comment ref="A19" authorId="0" shapeId="0" xr:uid="{779E6FFC-2B29-4C82-B4CF-3FD9A70D50E2}">
      <text>
        <r>
          <rPr>
            <b/>
            <sz val="9"/>
            <color indexed="81"/>
            <rFont val="Tahoma"/>
            <family val="2"/>
          </rPr>
          <t>Author:</t>
        </r>
        <r>
          <rPr>
            <sz val="9"/>
            <color indexed="81"/>
            <rFont val="Tahoma"/>
            <family val="2"/>
          </rPr>
          <t xml:space="preserve">
This sheet assumes that the user can check if this capacity is available from the Educational Support Line Staffing below rather than split out different possible categories of Educational Support Staff.</t>
        </r>
      </text>
    </comment>
    <comment ref="A57" authorId="0" shapeId="0" xr:uid="{2234267E-F6E5-4874-961C-684C8B8791AF}">
      <text>
        <r>
          <rPr>
            <b/>
            <sz val="9"/>
            <color indexed="81"/>
            <rFont val="Tahoma"/>
            <family val="2"/>
          </rPr>
          <t>Author:</t>
        </r>
        <r>
          <rPr>
            <sz val="9"/>
            <color indexed="81"/>
            <rFont val="Tahoma"/>
            <family val="2"/>
          </rPr>
          <t xml:space="preserve">
if the actual average class size ( this line) is lower than the value shown on the previous line it means that the teacher deployment is using fewer teacher periods than are available for the number of teachers employed operating at the contact ratio shown.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<sst xmlns="http://schemas.openxmlformats.org/spreadsheetml/2006/main" count="702" uniqueCount="593">
  <si>
    <t>THREE YEAR PLAN TEMPLATE</t>
  </si>
  <si>
    <t>INSTRUCTIONS FOR COMPLETION</t>
  </si>
  <si>
    <t>Schools should submit the excel version and a signed pdf of the 3YP page to schoolsfinance@milton-keynes.gov.uk.  If a signed version is not available the COG can send an authorising email to Schools Finance.</t>
  </si>
  <si>
    <t>There are 7 tabs in the worksheet:</t>
  </si>
  <si>
    <t>3 Red tabs provide guidance and information for completion.</t>
  </si>
  <si>
    <t>2 Green tabs need to be completed.</t>
  </si>
  <si>
    <t xml:space="preserve">3YP - Enter the financial data here.  </t>
  </si>
  <si>
    <t>Please check:</t>
  </si>
  <si>
    <r>
      <rPr>
        <u/>
        <sz val="12"/>
        <color theme="1"/>
        <rFont val="Arial"/>
        <family val="2"/>
      </rPr>
      <t>All</t>
    </r>
    <r>
      <rPr>
        <sz val="12"/>
        <color theme="1"/>
        <rFont val="Arial"/>
        <family val="2"/>
      </rPr>
      <t xml:space="preserve"> income streams are budgeted for over the three years</t>
    </r>
  </si>
  <si>
    <t>Capital carry forward is not in deficit</t>
  </si>
  <si>
    <t>All assumptions are detailed in column H and J - plans without assumptions will be returned</t>
  </si>
  <si>
    <t>Any relevant notes and explanations are included in column L</t>
  </si>
  <si>
    <t>Please note:</t>
  </si>
  <si>
    <t>Opening balances will need to be entered for the first year only.</t>
  </si>
  <si>
    <t>Add'l Data - Enter additional data here.  Ensure all shaded cells are completed.</t>
  </si>
  <si>
    <t xml:space="preserve">E01 staffing figures are split between all teaching staff (B16 to B18) and then just the leadership FTE (C16 to C18) </t>
  </si>
  <si>
    <t>All staff figures are entered as an FTE</t>
  </si>
  <si>
    <t>The income analysis table is completed so that the check in row 57 is zero</t>
  </si>
  <si>
    <t>All leases and contracts with the associated costs have been included.</t>
  </si>
  <si>
    <t>2 Blue tabs provide trend data and year on year information.</t>
  </si>
  <si>
    <t>KPI's - All this information is calculated.</t>
  </si>
  <si>
    <t>These figures show a trend over the three years of the Key Performance Indicators.  They can be used to highlight problem areas or to ensure consistency is maintained.</t>
  </si>
  <si>
    <t>Graphs - All this information is calculated.</t>
  </si>
  <si>
    <t>The graphs show the KPI's and additional data in a visual form to provide a quick guide in trends.</t>
  </si>
  <si>
    <t>ADDITIONAL GUIDANCE</t>
  </si>
  <si>
    <t>This guidance is intended to support informed discussion about the assumptions made as part of the three year plan process.  From the 2021/22 funding year, maintained schools are required to submit a 3YP each year.  In this document the three years are:</t>
  </si>
  <si>
    <t>Year 1</t>
  </si>
  <si>
    <t>Year 2</t>
  </si>
  <si>
    <t>Year 3</t>
  </si>
  <si>
    <t>It is essential schools are realistic about pupil numbers when compiling their 3YP.  Consider trends and events in your area and do not be overly pessimistic or optimistic.</t>
  </si>
  <si>
    <t>Current inflation factors and assumptions are given on the next tab.  These should be used by all schools.</t>
  </si>
  <si>
    <t>It is also sensible to consider the impact of any decisions taken to review/renew large contracts eg catering, energy or HR as these decision may secure savings that will offset more arbitrarily applied inflationary increases.</t>
  </si>
  <si>
    <t>Remember - the 3YP is a snapshot of the financial position over the next three years based on the best information available at the time.</t>
  </si>
  <si>
    <t>Inflation Factors &amp; Assumptions</t>
  </si>
  <si>
    <t>2024/25</t>
  </si>
  <si>
    <t>INCOME</t>
  </si>
  <si>
    <t>School Budget Share</t>
  </si>
  <si>
    <t>Toolkit</t>
  </si>
  <si>
    <t>Based on pupil numbers using current rates</t>
  </si>
  <si>
    <t>UIFSM</t>
  </si>
  <si>
    <t>UIFSM - link to .gov website</t>
  </si>
  <si>
    <t>Pupil Premium</t>
  </si>
  <si>
    <t>Pupil Premium - link to .gov website</t>
  </si>
  <si>
    <t>PE &amp; Sports Grant</t>
  </si>
  <si>
    <t>PE &amp; Sports - link to .gov website</t>
  </si>
  <si>
    <t>Devolved Formula Capital</t>
  </si>
  <si>
    <t>DFC - link to .gov website</t>
  </si>
  <si>
    <t>School -led tutoring Grant</t>
  </si>
  <si>
    <t>School-led Tutoring - link to .gov website</t>
  </si>
  <si>
    <t>Covid Recovery Premium Funding</t>
  </si>
  <si>
    <t>SALARY EXPENDITURE</t>
  </si>
  <si>
    <t>Teachers - earning under £24k</t>
  </si>
  <si>
    <t>Teachers - earning over £24k</t>
  </si>
  <si>
    <t>Teachers Pension</t>
  </si>
  <si>
    <t>Use current rates</t>
  </si>
  <si>
    <t>Support staff Pension</t>
  </si>
  <si>
    <t>OTHER EXPENDITURE</t>
  </si>
  <si>
    <t>Insurance (other)</t>
  </si>
  <si>
    <t>Electricity inflation</t>
  </si>
  <si>
    <t>Gas inflation</t>
  </si>
  <si>
    <t>Water inflation</t>
  </si>
  <si>
    <t>All other expenditure</t>
  </si>
  <si>
    <t>For any categories not covered by the above tables, schools should use current rates.</t>
  </si>
  <si>
    <t>School Name:</t>
  </si>
  <si>
    <t>Select school name here</t>
  </si>
  <si>
    <t>School Code:</t>
  </si>
  <si>
    <t>Date of Completion</t>
  </si>
  <si>
    <t>Start date of first year of forecast</t>
  </si>
  <si>
    <t>Comments</t>
  </si>
  <si>
    <t>£</t>
  </si>
  <si>
    <t>INCOME (Input as minus figures)</t>
  </si>
  <si>
    <t>Ledger Code</t>
  </si>
  <si>
    <t>I01</t>
  </si>
  <si>
    <t>Funds delegated by the LEA</t>
  </si>
  <si>
    <t>I02</t>
  </si>
  <si>
    <t>Funding for sixth form students</t>
  </si>
  <si>
    <t>I03</t>
  </si>
  <si>
    <t>SEN funding and High Needs Top Up funding</t>
  </si>
  <si>
    <t>I05</t>
  </si>
  <si>
    <t>I06</t>
  </si>
  <si>
    <t>Other government grants</t>
  </si>
  <si>
    <t>I07</t>
  </si>
  <si>
    <t>Other grants and payments received</t>
  </si>
  <si>
    <t>I08a</t>
  </si>
  <si>
    <t>Income from Letting Premises</t>
  </si>
  <si>
    <t>I08b</t>
  </si>
  <si>
    <t>Other Income from Facilities &amp; Sevices</t>
  </si>
  <si>
    <t>I09</t>
  </si>
  <si>
    <t>Income from catering</t>
  </si>
  <si>
    <t>I10</t>
  </si>
  <si>
    <t>Receipts from supply teacher insurance claims</t>
  </si>
  <si>
    <t>I11</t>
  </si>
  <si>
    <t>Receipts from other insurance claims</t>
  </si>
  <si>
    <t>I12</t>
  </si>
  <si>
    <t>Income from contributions to visits etc.</t>
  </si>
  <si>
    <t>I13</t>
  </si>
  <si>
    <t>Donations and/or voluntary funds</t>
  </si>
  <si>
    <t>I15</t>
  </si>
  <si>
    <t>Pupil focused Extended School Funding &amp; Grants</t>
  </si>
  <si>
    <t>I18a</t>
  </si>
  <si>
    <t>Covid Job Retention Scheme</t>
  </si>
  <si>
    <t>I18b</t>
  </si>
  <si>
    <t>Covid Exceptional Costs</t>
  </si>
  <si>
    <t>I18c</t>
  </si>
  <si>
    <t>Covid Catch up Package</t>
  </si>
  <si>
    <t>I18d</t>
  </si>
  <si>
    <t>Additional Grants for Schools</t>
  </si>
  <si>
    <t>I16</t>
  </si>
  <si>
    <t>Community Focused School Funding and/or Grants</t>
  </si>
  <si>
    <t>I17</t>
  </si>
  <si>
    <t>Community Focused School Facilities Income</t>
  </si>
  <si>
    <t>TOTAL INCOME</t>
  </si>
  <si>
    <t>EXPENDITURE</t>
  </si>
  <si>
    <t>E01</t>
  </si>
  <si>
    <t>Teaching staff</t>
  </si>
  <si>
    <t>E02</t>
  </si>
  <si>
    <t>Supply staff</t>
  </si>
  <si>
    <t>E03</t>
  </si>
  <si>
    <t>Education support staff</t>
  </si>
  <si>
    <t>E04</t>
  </si>
  <si>
    <t>Premises staff</t>
  </si>
  <si>
    <t>E05</t>
  </si>
  <si>
    <t>Administrative &amp; clerical staff</t>
  </si>
  <si>
    <t>E06</t>
  </si>
  <si>
    <t>Catering staff</t>
  </si>
  <si>
    <t>E07</t>
  </si>
  <si>
    <t>Cost of other staff</t>
  </si>
  <si>
    <t>E08</t>
  </si>
  <si>
    <t>Indirect employee expenses</t>
  </si>
  <si>
    <t>E09</t>
  </si>
  <si>
    <t>Staff development &amp; training</t>
  </si>
  <si>
    <t>E10</t>
  </si>
  <si>
    <t>Supply teacher insurance</t>
  </si>
  <si>
    <t>E11</t>
  </si>
  <si>
    <t>Staff related insurance</t>
  </si>
  <si>
    <t>E12</t>
  </si>
  <si>
    <t>Building maintenance and improvement</t>
  </si>
  <si>
    <t>E13</t>
  </si>
  <si>
    <t>Grounds maintenance and improvement</t>
  </si>
  <si>
    <t>E14</t>
  </si>
  <si>
    <t>Cleaning &amp; caretaking</t>
  </si>
  <si>
    <t>E15</t>
  </si>
  <si>
    <t>Water &amp; sewerage</t>
  </si>
  <si>
    <t>E16</t>
  </si>
  <si>
    <t>Energy</t>
  </si>
  <si>
    <t>E17</t>
  </si>
  <si>
    <t>Rates</t>
  </si>
  <si>
    <t>E18</t>
  </si>
  <si>
    <t>Other occupation costs</t>
  </si>
  <si>
    <t>E19</t>
  </si>
  <si>
    <t>Learning resources (not ICT)</t>
  </si>
  <si>
    <t>E21</t>
  </si>
  <si>
    <t>Exam fees</t>
  </si>
  <si>
    <t>E22</t>
  </si>
  <si>
    <t>Administrative supplies</t>
  </si>
  <si>
    <t>E23</t>
  </si>
  <si>
    <t>Other insurance premiums</t>
  </si>
  <si>
    <t>E24</t>
  </si>
  <si>
    <t>Special facilities</t>
  </si>
  <si>
    <t>E25</t>
  </si>
  <si>
    <t>Catering supplies</t>
  </si>
  <si>
    <t>E26</t>
  </si>
  <si>
    <t>Agency supply staff</t>
  </si>
  <si>
    <t>E27</t>
  </si>
  <si>
    <t>Bought in professional services – curriculum</t>
  </si>
  <si>
    <t>E28</t>
  </si>
  <si>
    <t>Bought in professional services - other</t>
  </si>
  <si>
    <t>E29</t>
  </si>
  <si>
    <t>Loan interest</t>
  </si>
  <si>
    <t>E30</t>
  </si>
  <si>
    <t>Direct revenue financing (revenue contributions to capital - Match CI04)</t>
  </si>
  <si>
    <t>E31</t>
  </si>
  <si>
    <t>Community Focused School Staff</t>
  </si>
  <si>
    <t>E32</t>
  </si>
  <si>
    <t>Community Focused School Costs</t>
  </si>
  <si>
    <t>TOTAL EXPENDITURE</t>
  </si>
  <si>
    <t>CAPITAL INCOME (Input as minus figures)</t>
  </si>
  <si>
    <t>CI01</t>
  </si>
  <si>
    <t>Capital Income</t>
  </si>
  <si>
    <t>CI03</t>
  </si>
  <si>
    <t>Private Income</t>
  </si>
  <si>
    <t>CI04</t>
  </si>
  <si>
    <t>Direct revenue financing (revenue contributions to capital - Match E30)</t>
  </si>
  <si>
    <t>TOTAL CAPITAL INCOME</t>
  </si>
  <si>
    <t>CAPITAL EXPENDITURE</t>
  </si>
  <si>
    <t>CE01</t>
  </si>
  <si>
    <t>Acquisition of land &amp; existing buildings</t>
  </si>
  <si>
    <t>CE02</t>
  </si>
  <si>
    <t>New construction, conversion, and renovation</t>
  </si>
  <si>
    <t>CE03</t>
  </si>
  <si>
    <t>Vehicles, plant, equipment and machinery</t>
  </si>
  <si>
    <t>TOTAL CAPITAL EXPENDITURE</t>
  </si>
  <si>
    <t>BALANCES BROUGHT FORWARD (Input surpluses as minus figures)</t>
  </si>
  <si>
    <t>B01</t>
  </si>
  <si>
    <t>Committed Revenue</t>
  </si>
  <si>
    <t>B02</t>
  </si>
  <si>
    <t>Uncommitted Revenue</t>
  </si>
  <si>
    <t>B06</t>
  </si>
  <si>
    <t>Community Funding</t>
  </si>
  <si>
    <t>TOTAL REVENUE</t>
  </si>
  <si>
    <t>B03</t>
  </si>
  <si>
    <t>B05</t>
  </si>
  <si>
    <t>Other Capital</t>
  </si>
  <si>
    <t>TOTAL CAPITAL</t>
  </si>
  <si>
    <t>TOTAL (SURPLUS)/DEFICIT BROUGHT FORWARD</t>
  </si>
  <si>
    <t>BALANCES CARRIED FORWARD</t>
  </si>
  <si>
    <t>B/fwd</t>
  </si>
  <si>
    <t>SURPLUS/(DEFICIT) BALANCE CARRIED FORWARD</t>
  </si>
  <si>
    <r>
      <t>Headteacher</t>
    </r>
    <r>
      <rPr>
        <b/>
        <sz val="12"/>
        <color indexed="10"/>
        <rFont val="Arial"/>
        <family val="2"/>
      </rPr>
      <t xml:space="preserve"> </t>
    </r>
  </si>
  <si>
    <t>Chair of Governors / Finance Committee</t>
  </si>
  <si>
    <t>Signature (1):</t>
  </si>
  <si>
    <t>Signature (2):</t>
  </si>
  <si>
    <t>Name:</t>
  </si>
  <si>
    <t>Position:</t>
  </si>
  <si>
    <t>Date Signed:</t>
  </si>
  <si>
    <t xml:space="preserve"> </t>
  </si>
  <si>
    <t>Graph Data</t>
  </si>
  <si>
    <t>Abbeys Combined School</t>
  </si>
  <si>
    <t>SP2348</t>
  </si>
  <si>
    <t>Revenue c/f £</t>
  </si>
  <si>
    <t>Barleyhurst Park Primary School</t>
  </si>
  <si>
    <t>SP2238</t>
  </si>
  <si>
    <t>Bishop Parker Catholic School</t>
  </si>
  <si>
    <t>SP3377</t>
  </si>
  <si>
    <t>Bow Brickhill First School</t>
  </si>
  <si>
    <t>SP3384</t>
  </si>
  <si>
    <t>Bradwell Village School</t>
  </si>
  <si>
    <t>SP2309</t>
  </si>
  <si>
    <t>Capital c/f £ (on secondary axis)</t>
  </si>
  <si>
    <t>Brooklands Farm School</t>
  </si>
  <si>
    <t>SP3391</t>
  </si>
  <si>
    <t>Broughton Fields Combined School</t>
  </si>
  <si>
    <t>SP2017</t>
  </si>
  <si>
    <t>Bushfield Middle School</t>
  </si>
  <si>
    <t>SP2121</t>
  </si>
  <si>
    <t>LA Income %</t>
  </si>
  <si>
    <t>Rev % of income</t>
  </si>
  <si>
    <t>Caroline Haslett School</t>
  </si>
  <si>
    <t>SP2336</t>
  </si>
  <si>
    <t>Castlethorpe First School</t>
  </si>
  <si>
    <t>SP2015</t>
  </si>
  <si>
    <t>Cedars Combined School</t>
  </si>
  <si>
    <t>SP2346</t>
  </si>
  <si>
    <t>Cold Harbour C E Combined School</t>
  </si>
  <si>
    <t>SP3000</t>
  </si>
  <si>
    <t>Rev c/fwd as a % of LA Income</t>
  </si>
  <si>
    <t>Downs Barn First School</t>
  </si>
  <si>
    <t>SP2313</t>
  </si>
  <si>
    <t>Emerson Valley School</t>
  </si>
  <si>
    <t>SP2353</t>
  </si>
  <si>
    <t>Falconhurst Combined School</t>
  </si>
  <si>
    <t>SP2285</t>
  </si>
  <si>
    <t>Teaching Staff</t>
  </si>
  <si>
    <t>Support Staff</t>
  </si>
  <si>
    <t>Other Staff</t>
  </si>
  <si>
    <t>Premises</t>
  </si>
  <si>
    <t>Curriculum</t>
  </si>
  <si>
    <t>Comm Funding</t>
  </si>
  <si>
    <t>Other</t>
  </si>
  <si>
    <t>Germander Park First School</t>
  </si>
  <si>
    <t>SP2316</t>
  </si>
  <si>
    <t>Giffard Park School</t>
  </si>
  <si>
    <t>SP2323</t>
  </si>
  <si>
    <t>Giles Brook Combined School</t>
  </si>
  <si>
    <t>SP3376</t>
  </si>
  <si>
    <t>Glastonbury Thorn First School</t>
  </si>
  <si>
    <t>SP2347</t>
  </si>
  <si>
    <t>Total Pupils</t>
  </si>
  <si>
    <t>Great Linford CC School</t>
  </si>
  <si>
    <t>SP2303</t>
  </si>
  <si>
    <t>Green Park School</t>
  </si>
  <si>
    <t>SP2337</t>
  </si>
  <si>
    <t>Greenleys First School</t>
  </si>
  <si>
    <t>SP2272</t>
  </si>
  <si>
    <t>Greenleys Middle School</t>
  </si>
  <si>
    <t>SP2305</t>
  </si>
  <si>
    <t>Hanslope Primary School</t>
  </si>
  <si>
    <t>SP2042</t>
  </si>
  <si>
    <t>Haversham First School</t>
  </si>
  <si>
    <t>SP2043</t>
  </si>
  <si>
    <t>Heelands First School</t>
  </si>
  <si>
    <t>SP2324</t>
  </si>
  <si>
    <t>Howe Park School</t>
  </si>
  <si>
    <t>SP2006</t>
  </si>
  <si>
    <t>Knowles Nursery School</t>
  </si>
  <si>
    <t>SN1003</t>
  </si>
  <si>
    <t>Long Meadow School</t>
  </si>
  <si>
    <t>SP2007</t>
  </si>
  <si>
    <t>Loughton Manor First School</t>
  </si>
  <si>
    <t>SP2506</t>
  </si>
  <si>
    <t>Merebrook First School</t>
  </si>
  <si>
    <t>SP2001</t>
  </si>
  <si>
    <t>Moorlands Centre Nursery School</t>
  </si>
  <si>
    <t>SN1090</t>
  </si>
  <si>
    <t>Newton Blossomville C E First School</t>
  </si>
  <si>
    <t>SP3003</t>
  </si>
  <si>
    <t>Newton Leys Primary School</t>
  </si>
  <si>
    <t>SP3390</t>
  </si>
  <si>
    <t>North Crawley C E First School</t>
  </si>
  <si>
    <t>SP3004</t>
  </si>
  <si>
    <t>Oldbrook First School</t>
  </si>
  <si>
    <t>SP2062</t>
  </si>
  <si>
    <t>Pepper Hill First School</t>
  </si>
  <si>
    <t>SP2247</t>
  </si>
  <si>
    <t>Portfields Combined School</t>
  </si>
  <si>
    <t>SP2002</t>
  </si>
  <si>
    <t>Priory Common First School</t>
  </si>
  <si>
    <t>SP2322</t>
  </si>
  <si>
    <t>The Radcliffe School</t>
  </si>
  <si>
    <t>SS5406</t>
  </si>
  <si>
    <t>The Redway School</t>
  </si>
  <si>
    <t>SL7034</t>
  </si>
  <si>
    <t>Romans Field Special School</t>
  </si>
  <si>
    <t>SL7015</t>
  </si>
  <si>
    <t>Russell First School</t>
  </si>
  <si>
    <t>SP2112</t>
  </si>
  <si>
    <t>Sherington First School</t>
  </si>
  <si>
    <t>SP3005</t>
  </si>
  <si>
    <t>Slated Row School</t>
  </si>
  <si>
    <t>SL7026</t>
  </si>
  <si>
    <t>Southwood Middle School</t>
  </si>
  <si>
    <t>SP2299</t>
  </si>
  <si>
    <t>St Andrews C of E Infant School</t>
  </si>
  <si>
    <t>SP3066</t>
  </si>
  <si>
    <t>St Bernadette's Catholic Primary School</t>
  </si>
  <si>
    <t>SP3383</t>
  </si>
  <si>
    <t>St Mary Magdalene Catholic Primary School</t>
  </si>
  <si>
    <t>SP3379</t>
  </si>
  <si>
    <t>St Mary's Wavendon C of E Primary</t>
  </si>
  <si>
    <t>SP3058</t>
  </si>
  <si>
    <t>St Monicas R C Combined School</t>
  </si>
  <si>
    <t>SP3378</t>
  </si>
  <si>
    <t>St Paul's Catholic School</t>
  </si>
  <si>
    <t>SS4702</t>
  </si>
  <si>
    <t>St Thomas Aquinas Catholic Primary School</t>
  </si>
  <si>
    <t>SP3369</t>
  </si>
  <si>
    <t>Stanton</t>
  </si>
  <si>
    <t>SP2301</t>
  </si>
  <si>
    <t>Stoke Goldington C E First School</t>
  </si>
  <si>
    <t>SP3006</t>
  </si>
  <si>
    <t>Summerfield School</t>
  </si>
  <si>
    <t>SP2327</t>
  </si>
  <si>
    <t>Tickford Park Primary School</t>
  </si>
  <si>
    <t>SP3389</t>
  </si>
  <si>
    <t>SL7021</t>
  </si>
  <si>
    <t>Wavendon Gate School</t>
  </si>
  <si>
    <t>SP2000</t>
  </si>
  <si>
    <t>White Spire School</t>
  </si>
  <si>
    <t>SL7009</t>
  </si>
  <si>
    <t>Willen Primary School</t>
  </si>
  <si>
    <t>SP2330</t>
  </si>
  <si>
    <t>The Willows First School</t>
  </si>
  <si>
    <t>SP2320</t>
  </si>
  <si>
    <t>Wood End First School</t>
  </si>
  <si>
    <t>SP2306</t>
  </si>
  <si>
    <t>Wyvern School</t>
  </si>
  <si>
    <t>SP2122</t>
  </si>
  <si>
    <t>Additional Data to be completed</t>
  </si>
  <si>
    <t>Pupil Numbers by Year Group</t>
  </si>
  <si>
    <t>PAN</t>
  </si>
  <si>
    <t>EY</t>
  </si>
  <si>
    <t>R</t>
  </si>
  <si>
    <t>TOTAL</t>
  </si>
  <si>
    <t>NOTES FOR COMPLETING PUPIL NUMBERS</t>
  </si>
  <si>
    <t>Future years should be estimated.</t>
  </si>
  <si>
    <t>EY - this is 2-4 year olds in nursery classes</t>
  </si>
  <si>
    <t>Please explain assumption and information used for calculating pupil numbers:</t>
  </si>
  <si>
    <t>FTE Staff Numbers by CFR code</t>
  </si>
  <si>
    <t>All</t>
  </si>
  <si>
    <t>Leadership</t>
  </si>
  <si>
    <t>Income Analysis (enter data as negatives)</t>
  </si>
  <si>
    <t>ASSUMPTIONS</t>
  </si>
  <si>
    <t>Total per 3YP sheet</t>
  </si>
  <si>
    <t>Early Years</t>
  </si>
  <si>
    <t>I01 TOTAL</t>
  </si>
  <si>
    <t>Post 16 Place Funding</t>
  </si>
  <si>
    <t>Sixth Form Funding</t>
  </si>
  <si>
    <t>I02 TOTAL</t>
  </si>
  <si>
    <t>High Needs Top Ups</t>
  </si>
  <si>
    <t>Department Top Ups</t>
  </si>
  <si>
    <t>I03 TOTAL</t>
  </si>
  <si>
    <t>I05 Pupil Premium</t>
  </si>
  <si>
    <t>PE &amp; Sports Premium</t>
  </si>
  <si>
    <t>I18 TOTAL</t>
  </si>
  <si>
    <t>Other (I06-I15)</t>
  </si>
  <si>
    <t>Check</t>
  </si>
  <si>
    <t>List of Contracts/Leases - payments per year</t>
  </si>
  <si>
    <t>End date</t>
  </si>
  <si>
    <t>Additional Information</t>
  </si>
  <si>
    <t>Health and Safety</t>
  </si>
  <si>
    <t>Enter description here</t>
  </si>
  <si>
    <t>dd/mm/yy</t>
  </si>
  <si>
    <t>Building</t>
  </si>
  <si>
    <t>Landscaping</t>
  </si>
  <si>
    <t>KEY PERFORMANCE INDICATORS</t>
  </si>
  <si>
    <t>LA income (I01-I05 + I18) as a % of revenue income</t>
  </si>
  <si>
    <t>Revenue C/Fwd as a % of LA income (I01-I05 + I18)</t>
  </si>
  <si>
    <t>Teaching Staff as a % of revenue expenditure</t>
  </si>
  <si>
    <t>Support Staff as a % of revenue expenditure</t>
  </si>
  <si>
    <t>Total Staff costs as a % of revenue expenditure</t>
  </si>
  <si>
    <t>Premises costs (E12-E16 + E18) as a % of revenue expenditure</t>
  </si>
  <si>
    <t>Curriculum costs (E19 + E27) as a % of revenue expenditure</t>
  </si>
  <si>
    <t>Remaining costs as a % of revenue expenditure</t>
  </si>
  <si>
    <t>Revenue expenditure as a % of revenue income</t>
  </si>
  <si>
    <t>SCHOOL CHARACTERISTICS</t>
  </si>
  <si>
    <t>Average teacher cost</t>
  </si>
  <si>
    <t>Senior leaders as a % of teaching staff</t>
  </si>
  <si>
    <t>Pupil to teacher ratio</t>
  </si>
  <si>
    <t>BALANCES</t>
  </si>
  <si>
    <t>Revenue Carried Forward -  Surplus/(Deficit)</t>
  </si>
  <si>
    <t>% change on prior year</t>
  </si>
  <si>
    <t>Capital Carried Forward - Surplus/(Deficit)</t>
  </si>
  <si>
    <t>In year movement</t>
  </si>
  <si>
    <t>YEAR ON YEAR TRENDS</t>
  </si>
  <si>
    <t>BASE YEAR</t>
  </si>
  <si>
    <t>Planned year</t>
  </si>
  <si>
    <t>Projection year</t>
  </si>
  <si>
    <t>Year in which the academic year starts</t>
  </si>
  <si>
    <t>PUPIL ROLL BY YEAR GROUP ESTIMATES</t>
  </si>
  <si>
    <t>Reception</t>
  </si>
  <si>
    <t>Year 4</t>
  </si>
  <si>
    <t>Year 5</t>
  </si>
  <si>
    <t>Year 6</t>
  </si>
  <si>
    <t>(Check for sense line) Totals</t>
  </si>
  <si>
    <t>CURRICULUM DATA</t>
  </si>
  <si>
    <t>FTE Teachers employed ( or planned to be employed in future years) COPIED FROM LINE 20 below</t>
  </si>
  <si>
    <t>FTE Teachers Required in future years  (Copied from the DEPLOYMENT SHEETS)</t>
  </si>
  <si>
    <t>N/A</t>
  </si>
  <si>
    <t>Contact ratio from DEPLOYMENT SHEETS (Shown to 3 decimal places)</t>
  </si>
  <si>
    <t>Length of timetable cycle (Copied from the DEPLOYMENT SHEETS)</t>
  </si>
  <si>
    <t>Average teaching load (Copied from the DEPLOYMENT SHEETS) Shown to 2 decimal places</t>
  </si>
  <si>
    <t>Average class size i.e. pupil to teacher ratio in the curriculum (Copied from DEPLOYMENT SHEETS) shown to 2 decimal places</t>
  </si>
  <si>
    <t>FTE value of Teacher role staff required in term time assuming 1FTE delivers a full timetable cycle of teaching periods</t>
  </si>
  <si>
    <t>EXPENDITURE SUMMARY</t>
  </si>
  <si>
    <t xml:space="preserve">FTE Teachers employed ( or planned to be employed in future years) </t>
  </si>
  <si>
    <t>Total Teacher Cost Including on costs</t>
  </si>
  <si>
    <t>Total Educational Support Staff cost including on Costs</t>
  </si>
  <si>
    <t>FTE Educational Support Staff Employed</t>
  </si>
  <si>
    <t>Total Admin and Clerical Staff cost including on costs</t>
  </si>
  <si>
    <t>FTE Admin and Clerical Staff Employed</t>
  </si>
  <si>
    <t>Total of all other employed staff costs including on costs</t>
  </si>
  <si>
    <t>FTE total of all other staff employed</t>
  </si>
  <si>
    <t>Total of all other revenue expenditure expenditure (i.e. all expenditure not included above)</t>
  </si>
  <si>
    <t>(Check for sense line) Total In Year Expenditure</t>
  </si>
  <si>
    <t>(Check for sense line) In year expenditure per pupil</t>
  </si>
  <si>
    <t>REVENUE SUMMARY</t>
  </si>
  <si>
    <t>Total in year revenue ( exclude any carry forward or deficit)</t>
  </si>
  <si>
    <t>(Check for sense line) Per pupil revenue</t>
  </si>
  <si>
    <t>(Check for sense line) Average Teacher Cost</t>
  </si>
  <si>
    <t>(Check for sense line) Average Educational Support Staff Cost</t>
  </si>
  <si>
    <t>(Check for sense line) Average Admin Staff Cost</t>
  </si>
  <si>
    <t>(Check for sense line) Average All Other Employed staff cost</t>
  </si>
  <si>
    <t>In Year Balance</t>
  </si>
  <si>
    <t>Carry forward or deficit (enter as negative) from previous years</t>
  </si>
  <si>
    <t xml:space="preserve">The data in the red tab sheets as supplied is sample data and does not represent any particular school at any point in time. </t>
  </si>
  <si>
    <t>Cumulative Balance</t>
  </si>
  <si>
    <t>The three years shown are initially identical  in data terms.</t>
  </si>
  <si>
    <t>PERCENTAGE CHANGES IN REVENUE AND  COSTS FROM PREVIOUS YEAR</t>
  </si>
  <si>
    <t>Percentage change in Average Teacher Cost</t>
  </si>
  <si>
    <t>The sheet can be populated with actual data in the  BASE year and then with expected values and changes for the PLANNED and PROJECTION years to determine a possible ICFP strategy.</t>
  </si>
  <si>
    <t>Percentage change in Educational Support staff cost</t>
  </si>
  <si>
    <t>Percentage change in Admin and Clerical staff cost</t>
  </si>
  <si>
    <t>Percentage change in All Other Employed Staff cost</t>
  </si>
  <si>
    <t>Percentage change in all other revenue expenditure</t>
  </si>
  <si>
    <t>Percentage change in per pupil revenue</t>
  </si>
  <si>
    <t>SUMMARY STATISTICS (Example  potential KPI and benchmark values )</t>
  </si>
  <si>
    <t>Per Pupil Revenue (in Year)</t>
  </si>
  <si>
    <t>Average Teacher Cost</t>
  </si>
  <si>
    <t>In year balance as a percentage of in year revenue</t>
  </si>
  <si>
    <t>Cumulative balance as a percentage of the in year revenue</t>
  </si>
  <si>
    <t>Pupil to teacher ratio ( This is the number of pupils on roll divided by the number of teachers employed)</t>
  </si>
  <si>
    <t xml:space="preserve">Teacher contact ratio </t>
  </si>
  <si>
    <t>The product of these two quantities equals</t>
  </si>
  <si>
    <t>Average Class Size (Pupil to teacher ratio in timetable) for PTR and Contact ratio on previous two lines</t>
  </si>
  <si>
    <t>the Pupil to Teacher Ratio in the school.</t>
  </si>
  <si>
    <t>Average Class Size (Pupil to teacher ratio in timetable)  on DEPLOYMENT SHEETS ( see comment attached to cell)</t>
  </si>
  <si>
    <t>Pupil to teaching staff ratio in timetable ( includes teacher role staff)</t>
  </si>
  <si>
    <t>These two lines provide more meaningful statistics for a primary school</t>
  </si>
  <si>
    <t>Average size of a teaching group (i.e classes into which pupils are organised)</t>
  </si>
  <si>
    <t>context than the strict definition of Average class size used elsewhere</t>
  </si>
  <si>
    <t>Proportion of in year revenue spent on teaching staff</t>
  </si>
  <si>
    <t>Proportion of in year revenue available for teaching in a balanced budget if all other costs are fixed</t>
  </si>
  <si>
    <t>PTR value in a balanced budget based on in year revenue</t>
  </si>
  <si>
    <t xml:space="preserve">AFFORDABLE FTE TEACHERS in a balanced budget (Shown to 1 decimal place) </t>
  </si>
  <si>
    <t>FTE TEACHERS EMPLOYED</t>
  </si>
  <si>
    <t>Teachers employed  to Ed support staff ratio</t>
  </si>
  <si>
    <t>All staff to admin staff ratio</t>
  </si>
  <si>
    <t>Pupil to Ed support staff ratio</t>
  </si>
  <si>
    <t>Pupil to adult ratio</t>
  </si>
  <si>
    <t>Proportion of revenue spent on staff costs</t>
  </si>
  <si>
    <t xml:space="preserve">Deployment plan for the base year (Teachers and Educational Support Staff who act in teacher role) </t>
  </si>
  <si>
    <t>Year</t>
  </si>
  <si>
    <t>This section records the actual teacher period allocations and brief curriculum descriptions of the actual timetable in use in the base year.</t>
  </si>
  <si>
    <t>Timetable cycle length in periods</t>
  </si>
  <si>
    <t>National Curriculum Year</t>
  </si>
  <si>
    <t>Pupil Roll</t>
  </si>
  <si>
    <t>Reorganised Area Name or NC year if no reorganisation applied</t>
  </si>
  <si>
    <t>Number of classes</t>
  </si>
  <si>
    <t>tp Allocation</t>
  </si>
  <si>
    <t>Teacher role period (trp) allocation</t>
  </si>
  <si>
    <t>NOTES</t>
  </si>
  <si>
    <t>2 classes 9tp per class plus 1 trp per class</t>
  </si>
  <si>
    <t>Y1</t>
  </si>
  <si>
    <t>Y2</t>
  </si>
  <si>
    <t>Y3</t>
  </si>
  <si>
    <t>Y4</t>
  </si>
  <si>
    <t>Y5</t>
  </si>
  <si>
    <t>Y6</t>
  </si>
  <si>
    <t>Whole School Areas (i.e. all other teacher contact time not allocated in year group sections above)</t>
  </si>
  <si>
    <t>Learning Support</t>
  </si>
  <si>
    <t>n/a</t>
  </si>
  <si>
    <t>Senco does 5 half days extracting target pupils from classes</t>
  </si>
  <si>
    <t>Intervention activity</t>
  </si>
  <si>
    <t>Team Teaching;1 half day literacy &amp; 1 half day numeracy. 10 half days HLTA in team teaching</t>
  </si>
  <si>
    <t>Other teacher contact time</t>
  </si>
  <si>
    <t>5 half days music support from a piano playing HLTA</t>
  </si>
  <si>
    <t>Overall totals</t>
  </si>
  <si>
    <t>Roll</t>
  </si>
  <si>
    <t>trp allocation</t>
  </si>
  <si>
    <t>Totals</t>
  </si>
  <si>
    <t>TEACHING IMPLICATIONS</t>
  </si>
  <si>
    <t>Average Class Size (PTR in the curriculum)</t>
  </si>
  <si>
    <t>Teacher Contact Ratio</t>
  </si>
  <si>
    <t>This input drives the FTE total. It should be informed by the current value in the KNOWN year and investigated using other spreadsheets like those supplied in this workbook</t>
  </si>
  <si>
    <t>Average teaching load</t>
  </si>
  <si>
    <t>FTE Teachers required by this deployment</t>
  </si>
  <si>
    <t>Value is rounded up to one decimal place</t>
  </si>
  <si>
    <t xml:space="preserve">FTE Teacher role staff required </t>
  </si>
  <si>
    <t>Assumes 1 FTE delivers a full cycle of periods</t>
  </si>
  <si>
    <t>Copied from</t>
  </si>
  <si>
    <t>The FTE teacher totals have to be reconciled either by adjustments to this deployment (change tp allocations, change contact ratio by changing teacher loadings) or by financial adjustments</t>
  </si>
  <si>
    <t xml:space="preserve">FTE TEACHERS EMPLOYED </t>
  </si>
  <si>
    <t>SUMMARY</t>
  </si>
  <si>
    <t>on the SUMMARY DATA sheet.</t>
  </si>
  <si>
    <t>DATA</t>
  </si>
  <si>
    <t xml:space="preserve">It is suggested that sheets like WHAT IS CONTACT RATIO and/or MODELLING CONTACT are used where any issues concerning contact ratio are being considered. </t>
  </si>
  <si>
    <t>Pupil to teaching staff ratio</t>
  </si>
  <si>
    <t>Includes teacher role staff</t>
  </si>
  <si>
    <t>Average teaching group size</t>
  </si>
  <si>
    <t>Average size of classes as organised</t>
  </si>
  <si>
    <t>From ICFP</t>
  </si>
  <si>
    <t>Financial year 2025/26</t>
  </si>
  <si>
    <t>2025/26</t>
  </si>
  <si>
    <t>2026/27</t>
  </si>
  <si>
    <t>Woodlands School</t>
  </si>
  <si>
    <t>E20a</t>
  </si>
  <si>
    <t>E20b</t>
  </si>
  <si>
    <t>E20c</t>
  </si>
  <si>
    <t>E20d</t>
  </si>
  <si>
    <t>E20e</t>
  </si>
  <si>
    <t>E20f</t>
  </si>
  <si>
    <t>E20g</t>
  </si>
  <si>
    <t>ICT - On Site Servers</t>
  </si>
  <si>
    <t>ICT - Connectivity</t>
  </si>
  <si>
    <t>ICT - IT Learning Resources</t>
  </si>
  <si>
    <t>ICT - Administration Software and Systems</t>
  </si>
  <si>
    <t>ICT - Laptops, Desktops and Tablets</t>
  </si>
  <si>
    <t>ICT - Other Hardware</t>
  </si>
  <si>
    <t>ICT - IT Support</t>
  </si>
  <si>
    <t>CE04a</t>
  </si>
  <si>
    <t>CE04b</t>
  </si>
  <si>
    <t>CE04c</t>
  </si>
  <si>
    <t>CE04d</t>
  </si>
  <si>
    <t>ICT - Online Servers</t>
  </si>
  <si>
    <t>CE04e</t>
  </si>
  <si>
    <t>Number of Classes</t>
  </si>
  <si>
    <t>De-delegation</t>
  </si>
  <si>
    <t>NNDR Allocation</t>
  </si>
  <si>
    <t>Place Funding</t>
  </si>
  <si>
    <t xml:space="preserve">Growth Funding </t>
  </si>
  <si>
    <t>Growth Protection</t>
  </si>
  <si>
    <t>Teachers Pension Grant</t>
  </si>
  <si>
    <t>Teachers Pay Additional Grant</t>
  </si>
  <si>
    <t>Additional Notional SEN</t>
  </si>
  <si>
    <t>Recovery Premium 24/25 only</t>
  </si>
  <si>
    <t>School Led Tutoring 24/25 only</t>
  </si>
  <si>
    <t>Confirmation of energy inflation rates used</t>
  </si>
  <si>
    <t xml:space="preserve">Gas </t>
  </si>
  <si>
    <t>Electricity</t>
  </si>
  <si>
    <t>Explanation of in year deficit if applicable</t>
  </si>
  <si>
    <t>If this is due to one off planned expenditure please explain what the expenditure is for, or if this is for ongoing costs such as staff costs, you should clearly state how these costs will be sustained in the future when the balances have diminished.</t>
  </si>
  <si>
    <t xml:space="preserve">If any year of your 3YP has an in year deficit please explain why this has occurred. </t>
  </si>
  <si>
    <t>IT costs (E20 a-g) as a % of revenue expenditure</t>
  </si>
  <si>
    <t>Due to Schools Finance no later than 30th June 2024</t>
  </si>
  <si>
    <t>Financial year 2024/25 - this data should be the same as the data in the original budget submitted by 1st May 2024 or an explanation of the movements should be included in the box beneath the 3YP</t>
  </si>
  <si>
    <t>Financial year 2026/27</t>
  </si>
  <si>
    <t>Covid Recovery link to .gov website</t>
  </si>
  <si>
    <t>Government_evidence_to_the_STRB_2023.pdf</t>
  </si>
  <si>
    <t>Support staff</t>
  </si>
  <si>
    <t>Teachers Pay Grant</t>
  </si>
  <si>
    <t>Teachers Pension Grant .gov website</t>
  </si>
  <si>
    <t>Teachers Pay Grant .gov website</t>
  </si>
  <si>
    <t>Explanation of the movement (if any) between the original budget submitted on 1 May 2024 and the year 1 budget included on the 3 year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</si>
</sst>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64" formatCode="00"/>
    <numFmt numFmtId="165" formatCode="dd/mm/yy"/>
    <numFmt numFmtId="166" formatCode="mmm\ yy"/>
    <numFmt numFmtId="167" formatCode="yyyy"/>
    <numFmt numFmtId="168" formatCode="#,##0;[Red]\(#,##0\)"/>
    <numFmt numFmtId="169" formatCode="&quot;£&quot;#,##0"/>
    <numFmt numFmtId="170" formatCode="0.0"/>
    <numFmt numFmtId="171" formatCode="0.000"/>
    <numFmt numFmtId="172" formatCode="0.0_ ;[Red]\-0.0\ "/>
    <numFmt numFmtId="173" formatCode="0.00_ ;[Red]\-0.00\ "/>
    <numFmt numFmtId="174" formatCode="#,##0.00000"/>
    <numFmt numFmtId="175" formatCode="#,##0.000"/>
    <numFmt numFmtId="176" formatCode="0.0%"/>
    <numFmt numFmtId="177" formatCode="#,##0.0"/>
    <numFmt numFmtId="178" formatCode="0.0000"/>
  </numFmts>
  <fonts count="40" x14ac:knownFonts="1">
    <font>
      <sz val="12"/>
      <color theme="1"/>
      <name val="Arial"/>
      <family val="2"/>
    </font>
    <font>
      <b/>
      <sz val="18"/>
      <name val="Arial"/>
      <family val="2"/>
    </font>
    <font>
      <b/>
      <u/>
      <sz val="18"/>
      <name val="Arial"/>
      <family val="2"/>
    </font>
    <font>
      <sz val="10"/>
      <name val="Arial"/>
      <family val="2"/>
    </font>
    <font>
      <b/>
      <sz val="11"/>
      <name val="Arial"/>
      <family val="2"/>
    </font>
    <font>
      <sz val="11"/>
      <name val="Arial"/>
      <family val="2"/>
    </font>
    <font>
      <b/>
      <sz val="14"/>
      <name val="Arial"/>
      <family val="2"/>
    </font>
    <font>
      <b/>
      <sz val="13"/>
      <name val="Arial"/>
      <family val="2"/>
    </font>
    <font>
      <sz val="14"/>
      <name val="Arial"/>
      <family val="2"/>
    </font>
    <font>
      <b/>
      <sz val="12"/>
      <name val="Arial"/>
      <family val="2"/>
    </font>
    <font>
      <b/>
      <sz val="10"/>
      <name val="Arial"/>
      <family val="2"/>
    </font>
    <font>
      <sz val="10"/>
      <color theme="1"/>
      <name val="Arial"/>
      <family val="2"/>
    </font>
    <font>
      <sz val="12"/>
      <name val="Arial"/>
      <family val="2"/>
    </font>
    <font>
      <b/>
      <sz val="12"/>
      <color theme="1"/>
      <name val="Arial"/>
      <family val="2"/>
    </font>
    <font>
      <sz val="14"/>
      <color theme="1"/>
      <name val="Arial"/>
      <family val="2"/>
    </font>
    <font>
      <b/>
      <u/>
      <sz val="18"/>
      <color theme="1"/>
      <name val="Arial"/>
      <family val="2"/>
    </font>
    <font>
      <sz val="12"/>
      <color rgb="FF3A3A3A"/>
      <name val="Arial"/>
      <family val="2"/>
    </font>
    <font>
      <b/>
      <u/>
      <sz val="12"/>
      <color theme="1"/>
      <name val="Arial"/>
      <family val="2"/>
    </font>
    <font>
      <b/>
      <u/>
      <sz val="14"/>
      <color theme="1"/>
      <name val="Arial"/>
      <family val="2"/>
    </font>
    <font>
      <b/>
      <sz val="10"/>
      <color theme="1"/>
      <name val="Arial"/>
      <family val="2"/>
    </font>
    <font>
      <b/>
      <sz val="12"/>
      <color rgb="FFFF0000"/>
      <name val="Arial"/>
      <family val="2"/>
    </font>
    <font>
      <sz val="12"/>
      <color rgb="FFFF0000"/>
      <name val="Arial"/>
      <family val="2"/>
    </font>
    <font>
      <sz val="11"/>
      <color rgb="FF1F497D"/>
      <name val="Calibri"/>
      <family val="2"/>
    </font>
    <font>
      <b/>
      <sz val="11"/>
      <color rgb="FF1F497D"/>
      <name val="Calibri"/>
      <family val="2"/>
    </font>
    <font>
      <u/>
      <sz val="12"/>
      <color theme="10"/>
      <name val="Arial"/>
      <family val="2"/>
    </font>
    <font>
      <sz val="10"/>
      <name val="Calibri"/>
      <family val="2"/>
      <scheme val="minor"/>
    </font>
    <font>
      <u/>
      <sz val="10"/>
      <color theme="10"/>
      <name val="Calibri"/>
      <family val="2"/>
      <scheme val="minor"/>
    </font>
    <font>
      <sz val="12"/>
      <color theme="0"/>
      <name val="Arial"/>
      <family val="2"/>
    </font>
    <font>
      <b/>
      <sz val="12"/>
      <color theme="0"/>
      <name val="Arial"/>
      <family val="2"/>
    </font>
    <font>
      <b/>
      <sz val="12"/>
      <color indexed="10"/>
      <name val="Arial"/>
      <family val="2"/>
    </font>
    <font>
      <sz val="12"/>
      <name val="Calibri"/>
      <family val="2"/>
      <scheme val="minor"/>
    </font>
    <font>
      <sz val="14"/>
      <color rgb="FFFF0000"/>
      <name val="Arial"/>
      <family val="2"/>
    </font>
    <font>
      <u/>
      <sz val="12"/>
      <color theme="1"/>
      <name val="Arial"/>
      <family val="2"/>
    </font>
    <font>
      <b/>
      <sz val="11"/>
      <color theme="0"/>
      <name val="Calibri"/>
      <family val="2"/>
      <scheme val="minor"/>
    </font>
    <font>
      <b/>
      <sz val="11"/>
      <color theme="1"/>
      <name val="Calibri"/>
      <family val="2"/>
      <scheme val="minor"/>
    </font>
    <font>
      <b/>
      <sz val="11"/>
      <color rgb="FF0070C0"/>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s>
  <fills count="21">
    <fill>
      <patternFill patternType="none"/>
    </fill>
    <fill>
      <patternFill patternType="gray125"/>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C00000"/>
        <bgColor indexed="64"/>
      </patternFill>
    </fill>
    <fill>
      <patternFill patternType="solid">
        <fgColor theme="6"/>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theme="8" tint="-0.499984740745262"/>
        <bgColor indexed="64"/>
      </patternFill>
    </fill>
    <fill>
      <patternFill patternType="solid">
        <fgColor rgb="FFFFFF00"/>
        <bgColor indexed="64"/>
      </patternFill>
    </fill>
    <fill>
      <patternFill patternType="solid">
        <fgColor rgb="FF002060"/>
        <bgColor indexed="64"/>
      </patternFill>
    </fill>
    <fill>
      <patternFill patternType="solid">
        <fgColor rgb="FF00B0F0"/>
        <bgColor indexed="64"/>
      </patternFill>
    </fill>
    <fill>
      <patternFill patternType="solid">
        <fgColor rgb="FFFFC000"/>
        <bgColor indexed="64"/>
      </patternFill>
    </fill>
    <fill>
      <patternFill patternType="solid">
        <fgColor theme="9" tint="0.79998168889431442"/>
        <bgColor indexed="64"/>
      </patternFill>
    </fill>
  </fills>
  <borders count="48">
    <border>
      <left/>
      <right/>
      <top/>
      <bottom/>
      <diagonal/>
    </border>
    <border>
      <left/>
      <right style="thin">
        <color indexed="22"/>
      </right>
      <top style="thin">
        <color indexed="22"/>
      </top>
      <bottom style="thin">
        <color indexed="22"/>
      </bottom>
      <diagonal/>
    </border>
    <border>
      <left/>
      <right style="thin">
        <color indexed="22"/>
      </right>
      <top/>
      <bottom style="thin">
        <color indexed="22"/>
      </bottom>
      <diagonal/>
    </border>
    <border>
      <left/>
      <right style="thin">
        <color indexed="22"/>
      </right>
      <top/>
      <bottom/>
      <diagonal/>
    </border>
    <border>
      <left/>
      <right/>
      <top/>
      <bottom style="thin">
        <color indexed="22"/>
      </bottom>
      <diagonal/>
    </border>
    <border>
      <left/>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thin">
        <color indexed="2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3" fillId="0" borderId="0"/>
    <xf numFmtId="0" fontId="24" fillId="0" borderId="0" applyNumberFormat="0" applyFill="0" applyBorder="0" applyAlignment="0" applyProtection="0"/>
  </cellStyleXfs>
  <cellXfs count="416">
    <xf numFmtId="0" fontId="0" fillId="0" borderId="0" xfId="0"/>
    <xf numFmtId="0" fontId="7" fillId="0" borderId="0" xfId="0" applyFont="1" applyAlignment="1" applyProtection="1">
      <alignment wrapText="1"/>
      <protection locked="0"/>
    </xf>
    <xf numFmtId="4" fontId="3" fillId="4" borderId="12" xfId="0" applyNumberFormat="1" applyFont="1" applyFill="1" applyBorder="1" applyProtection="1">
      <protection locked="0"/>
    </xf>
    <xf numFmtId="4" fontId="3" fillId="0" borderId="4" xfId="0" applyNumberFormat="1" applyFont="1" applyBorder="1" applyProtection="1">
      <protection locked="0"/>
    </xf>
    <xf numFmtId="4" fontId="3" fillId="6" borderId="7" xfId="0" applyNumberFormat="1" applyFont="1" applyFill="1" applyBorder="1" applyProtection="1">
      <protection locked="0"/>
    </xf>
    <xf numFmtId="4" fontId="3" fillId="3" borderId="7" xfId="0" applyNumberFormat="1" applyFont="1" applyFill="1" applyBorder="1" applyProtection="1">
      <protection locked="0"/>
    </xf>
    <xf numFmtId="4" fontId="3" fillId="5" borderId="7" xfId="0" applyNumberFormat="1" applyFont="1" applyFill="1" applyBorder="1" applyProtection="1">
      <protection locked="0"/>
    </xf>
    <xf numFmtId="4" fontId="3" fillId="0" borderId="5" xfId="0" applyNumberFormat="1" applyFont="1" applyBorder="1" applyProtection="1">
      <protection locked="0"/>
    </xf>
    <xf numFmtId="4" fontId="3" fillId="2" borderId="7" xfId="0" applyNumberFormat="1" applyFont="1" applyFill="1" applyBorder="1" applyProtection="1">
      <protection locked="0"/>
    </xf>
    <xf numFmtId="4" fontId="3" fillId="7" borderId="7" xfId="0" applyNumberFormat="1" applyFont="1" applyFill="1" applyBorder="1" applyProtection="1">
      <protection locked="0"/>
    </xf>
    <xf numFmtId="4" fontId="3" fillId="0" borderId="1" xfId="0" applyNumberFormat="1" applyFont="1" applyBorder="1" applyProtection="1">
      <protection locked="0"/>
    </xf>
    <xf numFmtId="4" fontId="3" fillId="0" borderId="2" xfId="0" applyNumberFormat="1" applyFont="1" applyBorder="1" applyProtection="1">
      <protection locked="0"/>
    </xf>
    <xf numFmtId="0" fontId="1" fillId="0" borderId="19" xfId="0" applyFont="1" applyBorder="1" applyProtection="1">
      <protection locked="0"/>
    </xf>
    <xf numFmtId="0" fontId="2" fillId="0" borderId="20" xfId="0" applyFont="1" applyBorder="1" applyProtection="1">
      <protection locked="0"/>
    </xf>
    <xf numFmtId="0" fontId="2" fillId="0" borderId="21" xfId="0" applyFont="1" applyBorder="1" applyProtection="1">
      <protection locked="0"/>
    </xf>
    <xf numFmtId="0" fontId="6" fillId="0" borderId="18" xfId="0" applyFont="1" applyBorder="1" applyAlignment="1" applyProtection="1">
      <alignment horizontal="right"/>
      <protection locked="0"/>
    </xf>
    <xf numFmtId="0" fontId="0" fillId="0" borderId="0" xfId="0" applyProtection="1">
      <protection locked="0"/>
    </xf>
    <xf numFmtId="0" fontId="3" fillId="0" borderId="0" xfId="0" applyFont="1" applyProtection="1">
      <protection locked="0"/>
    </xf>
    <xf numFmtId="0" fontId="4" fillId="0" borderId="0" xfId="0" applyFont="1" applyAlignment="1" applyProtection="1">
      <alignment wrapText="1"/>
      <protection locked="0"/>
    </xf>
    <xf numFmtId="0" fontId="5" fillId="0" borderId="0" xfId="0" applyFont="1" applyAlignment="1" applyProtection="1">
      <alignment wrapText="1"/>
      <protection locked="0"/>
    </xf>
    <xf numFmtId="3" fontId="3" fillId="0" borderId="0" xfId="0" applyNumberFormat="1" applyFont="1" applyProtection="1">
      <protection locked="0"/>
    </xf>
    <xf numFmtId="3" fontId="3" fillId="0" borderId="0" xfId="0" applyNumberFormat="1" applyFont="1" applyAlignment="1" applyProtection="1">
      <alignment wrapText="1"/>
      <protection locked="0"/>
    </xf>
    <xf numFmtId="0" fontId="6" fillId="0" borderId="0" xfId="0" applyFont="1" applyAlignment="1" applyProtection="1">
      <alignment horizontal="left"/>
      <protection locked="0"/>
    </xf>
    <xf numFmtId="0" fontId="6" fillId="0" borderId="0" xfId="0" applyFont="1" applyAlignment="1" applyProtection="1">
      <alignment horizontal="right" wrapText="1"/>
      <protection locked="0"/>
    </xf>
    <xf numFmtId="0" fontId="7" fillId="0" borderId="0" xfId="0" applyFont="1" applyAlignment="1" applyProtection="1">
      <alignment horizontal="center" wrapText="1"/>
      <protection locked="0"/>
    </xf>
    <xf numFmtId="3" fontId="3" fillId="0" borderId="0" xfId="0" applyNumberFormat="1" applyFont="1" applyAlignment="1" applyProtection="1">
      <alignment horizontal="center"/>
      <protection locked="0"/>
    </xf>
    <xf numFmtId="0" fontId="10" fillId="0" borderId="9" xfId="0" applyFont="1" applyBorder="1" applyProtection="1">
      <protection locked="0"/>
    </xf>
    <xf numFmtId="0" fontId="10" fillId="0" borderId="15" xfId="0" applyFont="1" applyBorder="1" applyAlignment="1" applyProtection="1">
      <alignment vertical="center"/>
      <protection locked="0"/>
    </xf>
    <xf numFmtId="0" fontId="10" fillId="0" borderId="10" xfId="0" applyFont="1" applyBorder="1" applyAlignment="1" applyProtection="1">
      <alignment horizontal="center" wrapText="1"/>
      <protection locked="0"/>
    </xf>
    <xf numFmtId="3" fontId="10" fillId="4" borderId="10" xfId="0" applyNumberFormat="1" applyFont="1" applyFill="1" applyBorder="1" applyAlignment="1" applyProtection="1">
      <alignment horizontal="center" vertical="center"/>
      <protection locked="0"/>
    </xf>
    <xf numFmtId="3" fontId="10" fillId="0" borderId="0" xfId="0" applyNumberFormat="1" applyFont="1" applyAlignment="1" applyProtection="1">
      <alignment horizontal="center" vertical="center"/>
      <protection locked="0"/>
    </xf>
    <xf numFmtId="3" fontId="10" fillId="6" borderId="6" xfId="0" applyNumberFormat="1" applyFont="1" applyFill="1" applyBorder="1" applyAlignment="1" applyProtection="1">
      <alignment horizontal="center" vertical="center"/>
      <protection locked="0"/>
    </xf>
    <xf numFmtId="3" fontId="10" fillId="3" borderId="6" xfId="0" applyNumberFormat="1" applyFont="1" applyFill="1" applyBorder="1" applyAlignment="1" applyProtection="1">
      <alignment horizontal="center" vertical="center"/>
      <protection locked="0"/>
    </xf>
    <xf numFmtId="0" fontId="11" fillId="0" borderId="0" xfId="0" applyFont="1" applyProtection="1">
      <protection locked="0"/>
    </xf>
    <xf numFmtId="0" fontId="3" fillId="0" borderId="11" xfId="0" applyFont="1" applyBorder="1" applyProtection="1">
      <protection locked="0"/>
    </xf>
    <xf numFmtId="0" fontId="3" fillId="0" borderId="0" xfId="0" applyFont="1" applyAlignment="1" applyProtection="1">
      <alignment wrapText="1"/>
      <protection locked="0"/>
    </xf>
    <xf numFmtId="164" fontId="10" fillId="0" borderId="12" xfId="0" applyNumberFormat="1" applyFont="1" applyBorder="1" applyAlignment="1" applyProtection="1">
      <alignment horizontal="center"/>
      <protection locked="0"/>
    </xf>
    <xf numFmtId="0" fontId="10" fillId="0" borderId="12" xfId="0" applyFont="1" applyBorder="1" applyAlignment="1" applyProtection="1">
      <alignment horizontal="center"/>
      <protection locked="0"/>
    </xf>
    <xf numFmtId="4" fontId="3" fillId="0" borderId="0" xfId="0" applyNumberFormat="1" applyFont="1" applyProtection="1">
      <protection locked="0"/>
    </xf>
    <xf numFmtId="4" fontId="3" fillId="0" borderId="0" xfId="0" applyNumberFormat="1" applyFont="1" applyAlignment="1" applyProtection="1">
      <alignment wrapText="1"/>
      <protection locked="0"/>
    </xf>
    <xf numFmtId="0" fontId="12" fillId="0" borderId="13" xfId="0" applyFont="1" applyBorder="1" applyProtection="1">
      <protection locked="0"/>
    </xf>
    <xf numFmtId="0" fontId="9" fillId="0" borderId="16" xfId="0" applyFont="1" applyBorder="1" applyProtection="1">
      <protection locked="0"/>
    </xf>
    <xf numFmtId="164" fontId="9" fillId="0" borderId="14" xfId="0" applyNumberFormat="1" applyFont="1" applyBorder="1" applyAlignment="1" applyProtection="1">
      <alignment horizontal="center"/>
      <protection locked="0"/>
    </xf>
    <xf numFmtId="4" fontId="9" fillId="0" borderId="0" xfId="0" applyNumberFormat="1" applyFont="1" applyProtection="1">
      <protection locked="0"/>
    </xf>
    <xf numFmtId="4" fontId="9" fillId="0" borderId="0" xfId="0" applyNumberFormat="1" applyFont="1" applyAlignment="1" applyProtection="1">
      <alignment wrapText="1"/>
      <protection locked="0"/>
    </xf>
    <xf numFmtId="3" fontId="9" fillId="0" borderId="0" xfId="0" applyNumberFormat="1" applyFont="1" applyAlignment="1" applyProtection="1">
      <alignment wrapText="1"/>
      <protection locked="0"/>
    </xf>
    <xf numFmtId="164" fontId="10" fillId="0" borderId="0" xfId="0" applyNumberFormat="1" applyFont="1" applyAlignment="1" applyProtection="1">
      <alignment horizontal="center"/>
      <protection locked="0"/>
    </xf>
    <xf numFmtId="4" fontId="10" fillId="0" borderId="17" xfId="0" applyNumberFormat="1" applyFont="1" applyBorder="1" applyAlignment="1" applyProtection="1">
      <alignment horizontal="center"/>
      <protection locked="0"/>
    </xf>
    <xf numFmtId="0" fontId="10" fillId="0" borderId="15" xfId="0" applyFont="1" applyBorder="1" applyProtection="1">
      <protection locked="0"/>
    </xf>
    <xf numFmtId="164" fontId="10" fillId="0" borderId="10" xfId="0" applyNumberFormat="1" applyFont="1" applyBorder="1" applyAlignment="1" applyProtection="1">
      <alignment horizontal="center"/>
      <protection locked="0"/>
    </xf>
    <xf numFmtId="4" fontId="3" fillId="4" borderId="10" xfId="0" applyNumberFormat="1" applyFont="1" applyFill="1" applyBorder="1" applyProtection="1">
      <protection locked="0"/>
    </xf>
    <xf numFmtId="4" fontId="3" fillId="6" borderId="6" xfId="0" applyNumberFormat="1" applyFont="1" applyFill="1" applyBorder="1" applyProtection="1">
      <protection locked="0"/>
    </xf>
    <xf numFmtId="4" fontId="3" fillId="3" borderId="6" xfId="0" applyNumberFormat="1" applyFont="1" applyFill="1" applyBorder="1" applyProtection="1">
      <protection locked="0"/>
    </xf>
    <xf numFmtId="0" fontId="3" fillId="0" borderId="11"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4" fontId="10" fillId="0" borderId="0" xfId="0" applyNumberFormat="1" applyFont="1" applyAlignment="1" applyProtection="1">
      <alignment horizontal="center"/>
      <protection locked="0"/>
    </xf>
    <xf numFmtId="0" fontId="3" fillId="0" borderId="9" xfId="0" applyFont="1" applyBorder="1" applyProtection="1">
      <protection locked="0"/>
    </xf>
    <xf numFmtId="4" fontId="3" fillId="5" borderId="6" xfId="0" applyNumberFormat="1" applyFont="1" applyFill="1" applyBorder="1" applyProtection="1">
      <protection locked="0"/>
    </xf>
    <xf numFmtId="4" fontId="3" fillId="2" borderId="6" xfId="0" applyNumberFormat="1" applyFont="1" applyFill="1" applyBorder="1" applyProtection="1">
      <protection locked="0"/>
    </xf>
    <xf numFmtId="4" fontId="3" fillId="7" borderId="6" xfId="0" applyNumberFormat="1" applyFont="1" applyFill="1" applyBorder="1" applyProtection="1">
      <protection locked="0"/>
    </xf>
    <xf numFmtId="0" fontId="10" fillId="0" borderId="0" xfId="0" applyFont="1" applyProtection="1">
      <protection locked="0"/>
    </xf>
    <xf numFmtId="0" fontId="3" fillId="0" borderId="0" xfId="0" quotePrefix="1" applyFont="1" applyAlignment="1" applyProtection="1">
      <alignment wrapText="1"/>
      <protection locked="0"/>
    </xf>
    <xf numFmtId="0" fontId="3" fillId="0" borderId="12" xfId="0" applyFont="1" applyBorder="1" applyAlignment="1" applyProtection="1">
      <alignment wrapText="1"/>
      <protection locked="0"/>
    </xf>
    <xf numFmtId="4" fontId="10" fillId="0" borderId="0" xfId="0" applyNumberFormat="1" applyFont="1" applyProtection="1">
      <protection locked="0"/>
    </xf>
    <xf numFmtId="0" fontId="0" fillId="0" borderId="0" xfId="0" applyAlignment="1" applyProtection="1">
      <alignment wrapText="1"/>
      <protection locked="0"/>
    </xf>
    <xf numFmtId="0" fontId="13" fillId="0" borderId="0" xfId="0" applyFont="1"/>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3" fontId="8" fillId="0" borderId="0" xfId="0" applyNumberFormat="1" applyFont="1" applyAlignment="1" applyProtection="1">
      <alignment horizontal="center" vertical="center"/>
      <protection locked="0"/>
    </xf>
    <xf numFmtId="0" fontId="14" fillId="0" borderId="0" xfId="0" applyFont="1" applyAlignment="1" applyProtection="1">
      <alignment horizontal="center" vertical="center"/>
      <protection locked="0"/>
    </xf>
    <xf numFmtId="3" fontId="8" fillId="0" borderId="7" xfId="0" quotePrefix="1" applyNumberFormat="1" applyFont="1" applyBorder="1" applyAlignment="1" applyProtection="1">
      <alignment horizontal="center" vertical="center" wrapText="1"/>
      <protection locked="0"/>
    </xf>
    <xf numFmtId="3" fontId="3" fillId="0" borderId="8" xfId="0" applyNumberFormat="1" applyFont="1" applyBorder="1" applyAlignment="1" applyProtection="1">
      <alignment horizontal="center"/>
      <protection locked="0"/>
    </xf>
    <xf numFmtId="3" fontId="8" fillId="0" borderId="6" xfId="0" quotePrefix="1" applyNumberFormat="1" applyFont="1" applyBorder="1" applyAlignment="1" applyProtection="1">
      <alignment horizontal="center" wrapText="1"/>
      <protection locked="0"/>
    </xf>
    <xf numFmtId="3" fontId="3" fillId="0" borderId="8" xfId="0" applyNumberFormat="1" applyFont="1" applyBorder="1" applyAlignment="1" applyProtection="1">
      <alignment horizontal="center" wrapText="1"/>
      <protection locked="0"/>
    </xf>
    <xf numFmtId="0" fontId="15" fillId="0" borderId="0" xfId="0" applyFont="1"/>
    <xf numFmtId="3" fontId="13" fillId="0" borderId="0" xfId="0" applyNumberFormat="1" applyFont="1" applyAlignment="1">
      <alignment horizontal="right"/>
    </xf>
    <xf numFmtId="4" fontId="0" fillId="0" borderId="0" xfId="0" applyNumberFormat="1" applyAlignment="1">
      <alignment horizontal="right"/>
    </xf>
    <xf numFmtId="0" fontId="0" fillId="0" borderId="0" xfId="0" applyAlignment="1">
      <alignment horizontal="right"/>
    </xf>
    <xf numFmtId="10" fontId="0" fillId="0" borderId="0" xfId="0" applyNumberFormat="1" applyAlignment="1">
      <alignment horizontal="right"/>
    </xf>
    <xf numFmtId="3" fontId="0" fillId="0" borderId="0" xfId="0" applyNumberFormat="1"/>
    <xf numFmtId="3" fontId="0" fillId="0" borderId="0" xfId="0" applyNumberFormat="1" applyAlignment="1">
      <alignment horizontal="right"/>
    </xf>
    <xf numFmtId="0" fontId="16" fillId="0" borderId="0" xfId="0" applyFont="1"/>
    <xf numFmtId="0" fontId="0" fillId="0" borderId="6" xfId="0" applyBorder="1" applyAlignment="1" applyProtection="1">
      <alignment horizontal="center"/>
      <protection locked="0"/>
    </xf>
    <xf numFmtId="166" fontId="8" fillId="0" borderId="7" xfId="0" quotePrefix="1" applyNumberFormat="1" applyFont="1" applyBorder="1" applyAlignment="1" applyProtection="1">
      <alignment horizontal="center" vertical="center"/>
      <protection locked="0"/>
    </xf>
    <xf numFmtId="167" fontId="3" fillId="0" borderId="0" xfId="0" applyNumberFormat="1" applyFont="1" applyAlignment="1" applyProtection="1">
      <alignment wrapText="1"/>
      <protection locked="0"/>
    </xf>
    <xf numFmtId="167" fontId="8" fillId="0" borderId="7" xfId="0" quotePrefix="1" applyNumberFormat="1" applyFont="1" applyBorder="1" applyAlignment="1" applyProtection="1">
      <alignment horizontal="center" vertical="center" wrapText="1"/>
      <protection locked="0"/>
    </xf>
    <xf numFmtId="165" fontId="6" fillId="3" borderId="18" xfId="0" applyNumberFormat="1" applyFont="1" applyFill="1" applyBorder="1" applyAlignment="1" applyProtection="1">
      <alignment horizontal="center" wrapText="1"/>
      <protection locked="0"/>
    </xf>
    <xf numFmtId="4" fontId="9" fillId="0" borderId="23" xfId="0" applyNumberFormat="1" applyFont="1" applyBorder="1" applyProtection="1">
      <protection locked="0"/>
    </xf>
    <xf numFmtId="4" fontId="3" fillId="0" borderId="7" xfId="0" applyNumberFormat="1" applyFont="1" applyBorder="1" applyProtection="1">
      <protection locked="0"/>
    </xf>
    <xf numFmtId="4" fontId="3" fillId="0" borderId="7" xfId="0" applyNumberFormat="1" applyFont="1" applyBorder="1"/>
    <xf numFmtId="0" fontId="17" fillId="0" borderId="0" xfId="0" applyFont="1"/>
    <xf numFmtId="10" fontId="0" fillId="0" borderId="0" xfId="0" applyNumberFormat="1"/>
    <xf numFmtId="4" fontId="0" fillId="0" borderId="0" xfId="0" applyNumberFormat="1"/>
    <xf numFmtId="0" fontId="0" fillId="0" borderId="0" xfId="0" applyAlignment="1">
      <alignment wrapText="1"/>
    </xf>
    <xf numFmtId="0" fontId="18" fillId="0" borderId="0" xfId="0" applyFont="1"/>
    <xf numFmtId="0" fontId="12" fillId="0" borderId="0" xfId="0" applyFont="1" applyProtection="1">
      <protection locked="0"/>
    </xf>
    <xf numFmtId="0" fontId="9" fillId="0" borderId="0" xfId="0" applyFont="1" applyProtection="1">
      <protection locked="0"/>
    </xf>
    <xf numFmtId="164" fontId="9" fillId="0" borderId="0" xfId="0" applyNumberFormat="1" applyFont="1" applyAlignment="1" applyProtection="1">
      <alignment horizontal="center"/>
      <protection locked="0"/>
    </xf>
    <xf numFmtId="0" fontId="3" fillId="0" borderId="15" xfId="0" applyFont="1" applyBorder="1" applyAlignment="1" applyProtection="1">
      <alignment wrapText="1"/>
      <protection locked="0"/>
    </xf>
    <xf numFmtId="164" fontId="10" fillId="0" borderId="15" xfId="0" applyNumberFormat="1" applyFont="1" applyBorder="1" applyAlignment="1" applyProtection="1">
      <alignment horizontal="center"/>
      <protection locked="0"/>
    </xf>
    <xf numFmtId="4" fontId="10" fillId="0" borderId="10" xfId="0" applyNumberFormat="1" applyFont="1" applyBorder="1" applyAlignment="1" applyProtection="1">
      <alignment horizontal="center"/>
      <protection locked="0"/>
    </xf>
    <xf numFmtId="4" fontId="3" fillId="0" borderId="24" xfId="0" applyNumberFormat="1" applyFont="1" applyBorder="1" applyProtection="1">
      <protection locked="0"/>
    </xf>
    <xf numFmtId="0" fontId="19" fillId="0" borderId="0" xfId="0" applyFont="1" applyProtection="1">
      <protection locked="0"/>
    </xf>
    <xf numFmtId="4" fontId="3" fillId="0" borderId="0" xfId="0" applyNumberFormat="1" applyFont="1"/>
    <xf numFmtId="0" fontId="10" fillId="0" borderId="0" xfId="0" applyFont="1" applyAlignment="1" applyProtection="1">
      <alignment horizontal="center"/>
      <protection locked="0"/>
    </xf>
    <xf numFmtId="0" fontId="10" fillId="8" borderId="9" xfId="0" applyFont="1" applyFill="1" applyBorder="1" applyProtection="1">
      <protection locked="0"/>
    </xf>
    <xf numFmtId="0" fontId="10" fillId="8" borderId="15" xfId="0" applyFont="1" applyFill="1" applyBorder="1" applyProtection="1">
      <protection locked="0"/>
    </xf>
    <xf numFmtId="164" fontId="10" fillId="8" borderId="10" xfId="0" applyNumberFormat="1" applyFont="1" applyFill="1" applyBorder="1" applyAlignment="1" applyProtection="1">
      <alignment horizontal="center"/>
      <protection locked="0"/>
    </xf>
    <xf numFmtId="4" fontId="3" fillId="8" borderId="6" xfId="0" applyNumberFormat="1" applyFont="1" applyFill="1" applyBorder="1" applyProtection="1">
      <protection locked="0"/>
    </xf>
    <xf numFmtId="0" fontId="3" fillId="8" borderId="11" xfId="0" applyFont="1" applyFill="1" applyBorder="1" applyProtection="1">
      <protection locked="0"/>
    </xf>
    <xf numFmtId="0" fontId="3" fillId="8" borderId="0" xfId="0" applyFont="1" applyFill="1" applyProtection="1">
      <protection locked="0"/>
    </xf>
    <xf numFmtId="0" fontId="3" fillId="8" borderId="0" xfId="0" quotePrefix="1" applyFont="1" applyFill="1" applyAlignment="1" applyProtection="1">
      <alignment wrapText="1"/>
      <protection locked="0"/>
    </xf>
    <xf numFmtId="164" fontId="10" fillId="8" borderId="12" xfId="0" applyNumberFormat="1" applyFont="1" applyFill="1" applyBorder="1" applyAlignment="1" applyProtection="1">
      <alignment horizontal="center"/>
      <protection locked="0"/>
    </xf>
    <xf numFmtId="4" fontId="3" fillId="8" borderId="7" xfId="0" applyNumberFormat="1" applyFont="1" applyFill="1" applyBorder="1"/>
    <xf numFmtId="0" fontId="10" fillId="8" borderId="13" xfId="0" applyFont="1" applyFill="1" applyBorder="1" applyProtection="1">
      <protection locked="0"/>
    </xf>
    <xf numFmtId="0" fontId="10" fillId="8" borderId="16" xfId="0" applyFont="1" applyFill="1" applyBorder="1" applyProtection="1">
      <protection locked="0"/>
    </xf>
    <xf numFmtId="0" fontId="10" fillId="8" borderId="16" xfId="0" applyFont="1" applyFill="1" applyBorder="1" applyAlignment="1" applyProtection="1">
      <alignment wrapText="1"/>
      <protection locked="0"/>
    </xf>
    <xf numFmtId="0" fontId="10" fillId="8" borderId="14" xfId="0" applyFont="1" applyFill="1" applyBorder="1" applyAlignment="1" applyProtection="1">
      <alignment wrapText="1"/>
      <protection locked="0"/>
    </xf>
    <xf numFmtId="4" fontId="10" fillId="8" borderId="8" xfId="0" applyNumberFormat="1" applyFont="1" applyFill="1" applyBorder="1" applyProtection="1">
      <protection locked="0"/>
    </xf>
    <xf numFmtId="4" fontId="3" fillId="8" borderId="7" xfId="0" applyNumberFormat="1" applyFont="1" applyFill="1" applyBorder="1" applyProtection="1">
      <protection locked="0"/>
    </xf>
    <xf numFmtId="4" fontId="3" fillId="8" borderId="24" xfId="0" applyNumberFormat="1" applyFont="1" applyFill="1" applyBorder="1" applyProtection="1">
      <protection locked="0"/>
    </xf>
    <xf numFmtId="0" fontId="10" fillId="9" borderId="9" xfId="0" applyFont="1" applyFill="1" applyBorder="1" applyProtection="1">
      <protection locked="0"/>
    </xf>
    <xf numFmtId="0" fontId="10" fillId="9" borderId="15" xfId="0" applyFont="1" applyFill="1" applyBorder="1" applyProtection="1">
      <protection locked="0"/>
    </xf>
    <xf numFmtId="164" fontId="10" fillId="9" borderId="10" xfId="0" applyNumberFormat="1" applyFont="1" applyFill="1" applyBorder="1" applyAlignment="1" applyProtection="1">
      <alignment horizontal="center"/>
      <protection locked="0"/>
    </xf>
    <xf numFmtId="4" fontId="3" fillId="9" borderId="6" xfId="0" applyNumberFormat="1" applyFont="1" applyFill="1" applyBorder="1" applyProtection="1">
      <protection locked="0"/>
    </xf>
    <xf numFmtId="0" fontId="3" fillId="9" borderId="11" xfId="0" applyFont="1" applyFill="1" applyBorder="1" applyProtection="1">
      <protection locked="0"/>
    </xf>
    <xf numFmtId="0" fontId="3" fillId="9" borderId="0" xfId="0" applyFont="1" applyFill="1" applyProtection="1">
      <protection locked="0"/>
    </xf>
    <xf numFmtId="0" fontId="3" fillId="9" borderId="0" xfId="0" quotePrefix="1" applyFont="1" applyFill="1" applyAlignment="1" applyProtection="1">
      <alignment wrapText="1"/>
      <protection locked="0"/>
    </xf>
    <xf numFmtId="164" fontId="10" fillId="9" borderId="12" xfId="0" applyNumberFormat="1" applyFont="1" applyFill="1" applyBorder="1" applyAlignment="1" applyProtection="1">
      <alignment horizontal="center"/>
      <protection locked="0"/>
    </xf>
    <xf numFmtId="4" fontId="3" fillId="9" borderId="7" xfId="0" applyNumberFormat="1" applyFont="1" applyFill="1" applyBorder="1"/>
    <xf numFmtId="0" fontId="9" fillId="9" borderId="13" xfId="0" applyFont="1" applyFill="1" applyBorder="1" applyProtection="1">
      <protection locked="0"/>
    </xf>
    <xf numFmtId="0" fontId="9" fillId="9" borderId="16" xfId="0" applyFont="1" applyFill="1" applyBorder="1" applyProtection="1">
      <protection locked="0"/>
    </xf>
    <xf numFmtId="0" fontId="9" fillId="9" borderId="16" xfId="0" applyFont="1" applyFill="1" applyBorder="1" applyAlignment="1" applyProtection="1">
      <alignment wrapText="1"/>
      <protection locked="0"/>
    </xf>
    <xf numFmtId="0" fontId="9" fillId="9" borderId="14" xfId="0" applyFont="1" applyFill="1" applyBorder="1" applyAlignment="1" applyProtection="1">
      <alignment wrapText="1"/>
      <protection locked="0"/>
    </xf>
    <xf numFmtId="4" fontId="9" fillId="9" borderId="8" xfId="0" applyNumberFormat="1" applyFont="1" applyFill="1" applyBorder="1" applyProtection="1">
      <protection locked="0"/>
    </xf>
    <xf numFmtId="0" fontId="13" fillId="0" borderId="0" xfId="0" applyFont="1" applyProtection="1">
      <protection locked="0"/>
    </xf>
    <xf numFmtId="3" fontId="10" fillId="0" borderId="6" xfId="0" applyNumberFormat="1" applyFont="1" applyBorder="1" applyAlignment="1" applyProtection="1">
      <alignment horizontal="center" vertical="center" wrapText="1"/>
      <protection locked="0"/>
    </xf>
    <xf numFmtId="4" fontId="3" fillId="0" borderId="25" xfId="0" applyNumberFormat="1" applyFont="1" applyBorder="1" applyAlignment="1" applyProtection="1">
      <alignment wrapText="1"/>
      <protection locked="0"/>
    </xf>
    <xf numFmtId="4" fontId="3" fillId="0" borderId="26" xfId="0" applyNumberFormat="1" applyFont="1" applyBorder="1" applyAlignment="1" applyProtection="1">
      <alignment wrapText="1"/>
      <protection locked="0"/>
    </xf>
    <xf numFmtId="4" fontId="3" fillId="0" borderId="7" xfId="0" applyNumberFormat="1" applyFont="1" applyBorder="1" applyAlignment="1" applyProtection="1">
      <alignment wrapText="1"/>
      <protection locked="0"/>
    </xf>
    <xf numFmtId="4" fontId="3" fillId="0" borderId="8" xfId="0" applyNumberFormat="1" applyFont="1" applyBorder="1" applyAlignment="1" applyProtection="1">
      <alignment wrapText="1"/>
      <protection locked="0"/>
    </xf>
    <xf numFmtId="4" fontId="9" fillId="0" borderId="23" xfId="0" applyNumberFormat="1" applyFont="1" applyBorder="1" applyAlignment="1" applyProtection="1">
      <alignment wrapText="1"/>
      <protection locked="0"/>
    </xf>
    <xf numFmtId="3" fontId="9" fillId="0" borderId="23" xfId="0" applyNumberFormat="1" applyFont="1" applyBorder="1" applyAlignment="1" applyProtection="1">
      <alignment wrapText="1"/>
      <protection locked="0"/>
    </xf>
    <xf numFmtId="3" fontId="3" fillId="0" borderId="25" xfId="0" applyNumberFormat="1" applyFont="1" applyBorder="1" applyAlignment="1" applyProtection="1">
      <alignment wrapText="1"/>
      <protection locked="0"/>
    </xf>
    <xf numFmtId="3" fontId="3" fillId="0" borderId="26" xfId="0" applyNumberFormat="1" applyFont="1" applyBorder="1" applyAlignment="1" applyProtection="1">
      <alignment wrapText="1"/>
      <protection locked="0"/>
    </xf>
    <xf numFmtId="3" fontId="3" fillId="0" borderId="7" xfId="0" applyNumberFormat="1" applyFont="1" applyBorder="1" applyAlignment="1" applyProtection="1">
      <alignment wrapText="1"/>
      <protection locked="0"/>
    </xf>
    <xf numFmtId="3" fontId="3" fillId="0" borderId="8" xfId="0" applyNumberFormat="1" applyFont="1" applyBorder="1" applyAlignment="1" applyProtection="1">
      <alignment wrapText="1"/>
      <protection locked="0"/>
    </xf>
    <xf numFmtId="4" fontId="3" fillId="0" borderId="6" xfId="0" applyNumberFormat="1" applyFont="1" applyBorder="1" applyAlignment="1" applyProtection="1">
      <alignment wrapText="1"/>
      <protection locked="0"/>
    </xf>
    <xf numFmtId="3" fontId="3" fillId="0" borderId="6" xfId="0" applyNumberFormat="1" applyFont="1" applyBorder="1" applyAlignment="1" applyProtection="1">
      <alignment wrapText="1"/>
      <protection locked="0"/>
    </xf>
    <xf numFmtId="4" fontId="3" fillId="0" borderId="3" xfId="0" applyNumberFormat="1" applyFont="1" applyBorder="1" applyAlignment="1" applyProtection="1">
      <alignment wrapText="1"/>
      <protection locked="0"/>
    </xf>
    <xf numFmtId="4" fontId="10" fillId="0" borderId="0" xfId="0" applyNumberFormat="1" applyFont="1" applyAlignment="1" applyProtection="1">
      <alignment wrapText="1"/>
      <protection locked="0"/>
    </xf>
    <xf numFmtId="3" fontId="10" fillId="0" borderId="0" xfId="0" applyNumberFormat="1" applyFont="1" applyAlignment="1" applyProtection="1">
      <alignment wrapText="1"/>
      <protection locked="0"/>
    </xf>
    <xf numFmtId="0" fontId="11" fillId="0" borderId="7" xfId="0" applyFont="1" applyBorder="1" applyAlignment="1" applyProtection="1">
      <alignment wrapText="1"/>
      <protection locked="0"/>
    </xf>
    <xf numFmtId="0" fontId="13" fillId="0" borderId="18" xfId="0" applyFont="1" applyBorder="1" applyAlignment="1" applyProtection="1">
      <alignment vertical="center" wrapText="1"/>
      <protection locked="0"/>
    </xf>
    <xf numFmtId="0" fontId="0" fillId="0" borderId="6" xfId="0" applyBorder="1" applyAlignment="1" applyProtection="1">
      <alignment wrapText="1"/>
      <protection locked="0"/>
    </xf>
    <xf numFmtId="0" fontId="0" fillId="0" borderId="8" xfId="0" applyBorder="1" applyAlignment="1" applyProtection="1">
      <alignment wrapText="1"/>
      <protection locked="0"/>
    </xf>
    <xf numFmtId="0" fontId="11" fillId="0" borderId="6" xfId="0" applyFont="1" applyBorder="1" applyAlignment="1" applyProtection="1">
      <alignment wrapText="1"/>
      <protection locked="0"/>
    </xf>
    <xf numFmtId="0" fontId="11" fillId="0" borderId="8" xfId="0" applyFont="1" applyBorder="1" applyAlignment="1" applyProtection="1">
      <alignment wrapText="1"/>
      <protection locked="0"/>
    </xf>
    <xf numFmtId="0" fontId="11" fillId="0" borderId="0" xfId="0" applyFont="1" applyAlignment="1" applyProtection="1">
      <alignment wrapText="1"/>
      <protection locked="0"/>
    </xf>
    <xf numFmtId="0" fontId="19" fillId="0" borderId="0" xfId="0" applyFont="1" applyAlignment="1" applyProtection="1">
      <alignment wrapText="1"/>
      <protection locked="0"/>
    </xf>
    <xf numFmtId="0" fontId="13" fillId="0" borderId="0" xfId="0" applyFont="1" applyAlignment="1" applyProtection="1">
      <alignment wrapText="1"/>
      <protection locked="0"/>
    </xf>
    <xf numFmtId="0" fontId="15" fillId="0" borderId="0" xfId="0" applyFont="1" applyProtection="1">
      <protection locked="0"/>
    </xf>
    <xf numFmtId="0" fontId="13" fillId="0" borderId="0" xfId="0" applyFont="1" applyAlignment="1" applyProtection="1">
      <alignment horizontal="right"/>
      <protection locked="0"/>
    </xf>
    <xf numFmtId="3" fontId="13" fillId="0" borderId="0" xfId="0" applyNumberFormat="1" applyFont="1" applyProtection="1">
      <protection locked="0"/>
    </xf>
    <xf numFmtId="0" fontId="0" fillId="0" borderId="18" xfId="0" applyBorder="1" applyProtection="1">
      <protection locked="0"/>
    </xf>
    <xf numFmtId="0" fontId="20" fillId="10" borderId="9" xfId="0" applyFont="1" applyFill="1" applyBorder="1" applyProtection="1">
      <protection locked="0"/>
    </xf>
    <xf numFmtId="0" fontId="0" fillId="10" borderId="15" xfId="0" applyFill="1" applyBorder="1" applyProtection="1">
      <protection locked="0"/>
    </xf>
    <xf numFmtId="0" fontId="0" fillId="10" borderId="10" xfId="0" applyFill="1" applyBorder="1" applyProtection="1">
      <protection locked="0"/>
    </xf>
    <xf numFmtId="0" fontId="21" fillId="10" borderId="11" xfId="0" applyFont="1" applyFill="1" applyBorder="1" applyProtection="1">
      <protection locked="0"/>
    </xf>
    <xf numFmtId="0" fontId="0" fillId="10" borderId="0" xfId="0" applyFill="1" applyProtection="1">
      <protection locked="0"/>
    </xf>
    <xf numFmtId="0" fontId="0" fillId="10" borderId="12" xfId="0" applyFill="1" applyBorder="1" applyProtection="1">
      <protection locked="0"/>
    </xf>
    <xf numFmtId="0" fontId="21" fillId="10" borderId="13" xfId="0" applyFont="1" applyFill="1" applyBorder="1" applyProtection="1">
      <protection locked="0"/>
    </xf>
    <xf numFmtId="0" fontId="0" fillId="10" borderId="16" xfId="0" applyFill="1" applyBorder="1" applyProtection="1">
      <protection locked="0"/>
    </xf>
    <xf numFmtId="0" fontId="0" fillId="10" borderId="14" xfId="0" applyFill="1" applyBorder="1" applyProtection="1">
      <protection locked="0"/>
    </xf>
    <xf numFmtId="0" fontId="0" fillId="0" borderId="0" xfId="0" applyAlignment="1" applyProtection="1">
      <alignment horizontal="center"/>
      <protection locked="0"/>
    </xf>
    <xf numFmtId="0" fontId="0" fillId="0" borderId="0" xfId="0" applyAlignment="1" applyProtection="1">
      <alignment vertical="center"/>
      <protection locked="0"/>
    </xf>
    <xf numFmtId="3" fontId="13" fillId="0" borderId="0" xfId="0" applyNumberFormat="1" applyFont="1" applyAlignment="1" applyProtection="1">
      <alignment horizontal="right"/>
      <protection locked="0"/>
    </xf>
    <xf numFmtId="0" fontId="19" fillId="0" borderId="19" xfId="0" applyFont="1" applyBorder="1" applyAlignment="1" applyProtection="1">
      <alignment horizontal="left"/>
      <protection locked="0"/>
    </xf>
    <xf numFmtId="0" fontId="11" fillId="0" borderId="21" xfId="0" applyFont="1" applyBorder="1" applyAlignment="1" applyProtection="1">
      <alignment horizontal="left"/>
      <protection locked="0"/>
    </xf>
    <xf numFmtId="3" fontId="13" fillId="0" borderId="18" xfId="0" applyNumberFormat="1" applyFont="1" applyBorder="1" applyProtection="1">
      <protection locked="0"/>
    </xf>
    <xf numFmtId="3" fontId="11" fillId="0" borderId="0" xfId="0" applyNumberFormat="1" applyFont="1" applyAlignment="1" applyProtection="1">
      <alignment horizontal="center"/>
      <protection locked="0"/>
    </xf>
    <xf numFmtId="0" fontId="0" fillId="0" borderId="0" xfId="0" applyAlignment="1" applyProtection="1">
      <alignment horizontal="left"/>
      <protection locked="0"/>
    </xf>
    <xf numFmtId="14" fontId="0" fillId="0" borderId="0" xfId="0" applyNumberFormat="1" applyProtection="1">
      <protection locked="0"/>
    </xf>
    <xf numFmtId="10" fontId="3" fillId="0" borderId="0" xfId="1" applyNumberFormat="1"/>
    <xf numFmtId="0" fontId="3" fillId="0" borderId="0" xfId="1"/>
    <xf numFmtId="0" fontId="3" fillId="0" borderId="0" xfId="1" applyAlignment="1">
      <alignment wrapText="1"/>
    </xf>
    <xf numFmtId="0" fontId="23" fillId="0" borderId="27" xfId="1" applyFont="1" applyBorder="1" applyAlignment="1">
      <alignment horizontal="center" vertical="center"/>
    </xf>
    <xf numFmtId="0" fontId="3" fillId="0" borderId="0" xfId="1" applyAlignment="1">
      <alignment horizontal="center"/>
    </xf>
    <xf numFmtId="0" fontId="22" fillId="0" borderId="8" xfId="1" applyFont="1" applyBorder="1" applyAlignment="1">
      <alignment vertical="center"/>
    </xf>
    <xf numFmtId="10" fontId="22" fillId="0" borderId="14" xfId="1" applyNumberFormat="1" applyFont="1" applyBorder="1" applyAlignment="1">
      <alignment horizontal="right" vertical="center"/>
    </xf>
    <xf numFmtId="0" fontId="23" fillId="0" borderId="16" xfId="1" applyFont="1" applyBorder="1" applyAlignment="1">
      <alignment horizontal="center" vertical="center"/>
    </xf>
    <xf numFmtId="0" fontId="22" fillId="0" borderId="12" xfId="1" applyFont="1" applyBorder="1" applyAlignment="1">
      <alignment horizontal="center" vertical="center"/>
    </xf>
    <xf numFmtId="0" fontId="22" fillId="0" borderId="14" xfId="1" applyFont="1" applyBorder="1" applyAlignment="1">
      <alignment horizontal="center" vertical="center"/>
    </xf>
    <xf numFmtId="0" fontId="22" fillId="0" borderId="8" xfId="1" applyFont="1" applyBorder="1" applyAlignment="1">
      <alignment horizontal="left" vertical="center"/>
    </xf>
    <xf numFmtId="10" fontId="22" fillId="0" borderId="14" xfId="1" applyNumberFormat="1" applyFont="1" applyBorder="1" applyAlignment="1">
      <alignment horizontal="center" vertical="center"/>
    </xf>
    <xf numFmtId="0" fontId="25" fillId="0" borderId="0" xfId="1" applyFont="1" applyAlignment="1">
      <alignment horizontal="left"/>
    </xf>
    <xf numFmtId="0" fontId="26" fillId="0" borderId="0" xfId="2" applyFont="1" applyAlignment="1">
      <alignment horizontal="left"/>
    </xf>
    <xf numFmtId="0" fontId="23" fillId="0" borderId="0" xfId="1" applyFont="1" applyAlignment="1">
      <alignment horizontal="center" vertical="center"/>
    </xf>
    <xf numFmtId="0" fontId="22" fillId="0" borderId="0" xfId="1" applyFont="1" applyAlignment="1">
      <alignment horizontal="center" vertical="center"/>
    </xf>
    <xf numFmtId="0" fontId="22" fillId="0" borderId="15" xfId="1" applyFont="1" applyBorder="1" applyAlignment="1">
      <alignment horizontal="center" vertical="center"/>
    </xf>
    <xf numFmtId="10" fontId="22" fillId="0" borderId="15" xfId="1" applyNumberFormat="1" applyFont="1" applyBorder="1" applyAlignment="1">
      <alignment horizontal="right" vertical="center"/>
    </xf>
    <xf numFmtId="0" fontId="22" fillId="0" borderId="13" xfId="1" applyFont="1" applyBorder="1" applyAlignment="1">
      <alignment horizontal="center" vertical="center"/>
    </xf>
    <xf numFmtId="10" fontId="22" fillId="0" borderId="16" xfId="1" applyNumberFormat="1" applyFont="1" applyBorder="1" applyAlignment="1">
      <alignment horizontal="right" vertical="center"/>
    </xf>
    <xf numFmtId="0" fontId="22" fillId="0" borderId="16" xfId="1" applyFont="1" applyBorder="1" applyAlignment="1">
      <alignment horizontal="left" vertical="center"/>
    </xf>
    <xf numFmtId="0" fontId="3" fillId="0" borderId="16" xfId="1" applyBorder="1" applyAlignment="1">
      <alignment horizontal="center"/>
    </xf>
    <xf numFmtId="0" fontId="27" fillId="11" borderId="0" xfId="0" applyFont="1" applyFill="1"/>
    <xf numFmtId="0" fontId="28" fillId="11" borderId="0" xfId="0" applyFont="1" applyFill="1"/>
    <xf numFmtId="0" fontId="0" fillId="3" borderId="18" xfId="0" applyFill="1" applyBorder="1" applyProtection="1">
      <protection locked="0"/>
    </xf>
    <xf numFmtId="3" fontId="0" fillId="3" borderId="18" xfId="0" applyNumberFormat="1" applyFill="1" applyBorder="1" applyProtection="1">
      <protection locked="0"/>
    </xf>
    <xf numFmtId="3" fontId="13" fillId="3" borderId="18" xfId="0" applyNumberFormat="1" applyFont="1" applyFill="1" applyBorder="1" applyProtection="1">
      <protection locked="0"/>
    </xf>
    <xf numFmtId="14" fontId="0" fillId="3" borderId="18" xfId="0" applyNumberFormat="1" applyFill="1" applyBorder="1" applyAlignment="1" applyProtection="1">
      <alignment horizontal="center"/>
      <protection locked="0"/>
    </xf>
    <xf numFmtId="0" fontId="3" fillId="0" borderId="0" xfId="0" applyFont="1"/>
    <xf numFmtId="0" fontId="5" fillId="0" borderId="0" xfId="0" applyFont="1" applyAlignment="1">
      <alignment wrapText="1"/>
    </xf>
    <xf numFmtId="168" fontId="3" fillId="0" borderId="0" xfId="0" applyNumberFormat="1" applyFont="1"/>
    <xf numFmtId="0" fontId="10" fillId="0" borderId="0" xfId="0" applyFont="1"/>
    <xf numFmtId="0" fontId="30" fillId="0" borderId="0" xfId="0" applyFont="1"/>
    <xf numFmtId="0" fontId="4" fillId="0" borderId="0" xfId="0" applyFont="1" applyAlignment="1">
      <alignment horizontal="right" wrapText="1"/>
    </xf>
    <xf numFmtId="0" fontId="4" fillId="0" borderId="0" xfId="0" applyFont="1" applyAlignment="1">
      <alignment horizontal="right"/>
    </xf>
    <xf numFmtId="0" fontId="31" fillId="0" borderId="0" xfId="0" applyFont="1"/>
    <xf numFmtId="0" fontId="13" fillId="0" borderId="0" xfId="0" applyFont="1" applyAlignment="1">
      <alignment horizontal="right"/>
    </xf>
    <xf numFmtId="0" fontId="0" fillId="0" borderId="0" xfId="0" applyAlignment="1">
      <alignment vertical="top"/>
    </xf>
    <xf numFmtId="3" fontId="10" fillId="0" borderId="6" xfId="0" applyNumberFormat="1" applyFont="1" applyBorder="1" applyAlignment="1" applyProtection="1">
      <alignment horizontal="center" vertical="center"/>
      <protection locked="0"/>
    </xf>
    <xf numFmtId="4" fontId="3" fillId="0" borderId="26" xfId="0" applyNumberFormat="1" applyFont="1" applyBorder="1" applyProtection="1">
      <protection locked="0"/>
    </xf>
    <xf numFmtId="0" fontId="13" fillId="0" borderId="0" xfId="0" applyFont="1" applyAlignment="1" applyProtection="1">
      <alignment horizontal="center"/>
      <protection locked="0"/>
    </xf>
    <xf numFmtId="0" fontId="13" fillId="0" borderId="0" xfId="0" applyFont="1" applyAlignment="1" applyProtection="1">
      <alignment horizontal="center" vertical="center"/>
      <protection locked="0"/>
    </xf>
    <xf numFmtId="10" fontId="22" fillId="0" borderId="14" xfId="0" applyNumberFormat="1" applyFont="1" applyBorder="1" applyAlignment="1">
      <alignment horizontal="right" vertical="center"/>
    </xf>
    <xf numFmtId="0" fontId="33" fillId="14" borderId="18" xfId="0" applyFont="1" applyFill="1" applyBorder="1"/>
    <xf numFmtId="0" fontId="34" fillId="0" borderId="0" xfId="0" applyFont="1"/>
    <xf numFmtId="0" fontId="34" fillId="7" borderId="18" xfId="0" applyFont="1" applyFill="1" applyBorder="1"/>
    <xf numFmtId="1" fontId="35" fillId="0" borderId="18" xfId="0" applyNumberFormat="1" applyFont="1" applyBorder="1" applyProtection="1">
      <protection locked="0"/>
    </xf>
    <xf numFmtId="0" fontId="34" fillId="7" borderId="18" xfId="0" applyFont="1" applyFill="1" applyBorder="1" applyAlignment="1">
      <alignment horizontal="center"/>
    </xf>
    <xf numFmtId="0" fontId="33" fillId="14" borderId="29" xfId="0" applyFont="1" applyFill="1" applyBorder="1" applyAlignment="1">
      <alignment horizontal="centerContinuous"/>
    </xf>
    <xf numFmtId="0" fontId="33" fillId="14" borderId="30" xfId="0" applyFont="1" applyFill="1" applyBorder="1" applyAlignment="1">
      <alignment horizontal="centerContinuous"/>
    </xf>
    <xf numFmtId="0" fontId="36" fillId="7" borderId="18" xfId="0" applyFont="1" applyFill="1" applyBorder="1"/>
    <xf numFmtId="169" fontId="34" fillId="0" borderId="0" xfId="0" applyNumberFormat="1" applyFont="1"/>
    <xf numFmtId="170" fontId="34" fillId="7" borderId="18" xfId="0" applyNumberFormat="1" applyFont="1" applyFill="1" applyBorder="1"/>
    <xf numFmtId="171" fontId="34" fillId="7" borderId="18" xfId="0" applyNumberFormat="1" applyFont="1" applyFill="1" applyBorder="1"/>
    <xf numFmtId="1" fontId="34" fillId="7" borderId="18" xfId="0" applyNumberFormat="1" applyFont="1" applyFill="1" applyBorder="1"/>
    <xf numFmtId="2" fontId="34" fillId="7" borderId="18" xfId="0" applyNumberFormat="1" applyFont="1" applyFill="1" applyBorder="1"/>
    <xf numFmtId="0" fontId="34" fillId="7" borderId="29" xfId="0" applyFont="1" applyFill="1" applyBorder="1"/>
    <xf numFmtId="170" fontId="35" fillId="0" borderId="18" xfId="0" applyNumberFormat="1" applyFont="1" applyBorder="1" applyProtection="1">
      <protection locked="0"/>
    </xf>
    <xf numFmtId="169" fontId="35" fillId="0" borderId="18" xfId="0" applyNumberFormat="1" applyFont="1" applyBorder="1" applyProtection="1">
      <protection locked="0"/>
    </xf>
    <xf numFmtId="169" fontId="34" fillId="7" borderId="18" xfId="0" applyNumberFormat="1" applyFont="1" applyFill="1" applyBorder="1"/>
    <xf numFmtId="0" fontId="34" fillId="7" borderId="20" xfId="0" applyFont="1" applyFill="1" applyBorder="1"/>
    <xf numFmtId="0" fontId="34" fillId="7" borderId="44" xfId="0" applyFont="1" applyFill="1" applyBorder="1"/>
    <xf numFmtId="6" fontId="34" fillId="7" borderId="18" xfId="0" applyNumberFormat="1" applyFont="1" applyFill="1" applyBorder="1"/>
    <xf numFmtId="0" fontId="37" fillId="0" borderId="0" xfId="0" applyFont="1"/>
    <xf numFmtId="6" fontId="36" fillId="7" borderId="18" xfId="0" applyNumberFormat="1" applyFont="1" applyFill="1" applyBorder="1"/>
    <xf numFmtId="0" fontId="37" fillId="0" borderId="0" xfId="0" applyFont="1" applyAlignment="1">
      <alignment horizontal="left" vertical="center"/>
    </xf>
    <xf numFmtId="172" fontId="35" fillId="0" borderId="18" xfId="0" applyNumberFormat="1" applyFont="1" applyBorder="1" applyProtection="1">
      <protection locked="0"/>
    </xf>
    <xf numFmtId="0" fontId="34" fillId="5" borderId="18" xfId="0" applyFont="1" applyFill="1" applyBorder="1"/>
    <xf numFmtId="10" fontId="34" fillId="5" borderId="18" xfId="0" applyNumberFormat="1" applyFont="1" applyFill="1" applyBorder="1"/>
    <xf numFmtId="0" fontId="34" fillId="7" borderId="18" xfId="0" applyFont="1" applyFill="1" applyBorder="1" applyAlignment="1">
      <alignment horizontal="left"/>
    </xf>
    <xf numFmtId="169" fontId="34" fillId="7" borderId="18" xfId="0" applyNumberFormat="1" applyFont="1" applyFill="1" applyBorder="1" applyAlignment="1">
      <alignment horizontal="center"/>
    </xf>
    <xf numFmtId="173" fontId="34" fillId="7" borderId="18" xfId="0" applyNumberFormat="1" applyFont="1" applyFill="1" applyBorder="1" applyAlignment="1">
      <alignment horizontal="center"/>
    </xf>
    <xf numFmtId="174" fontId="34" fillId="7" borderId="18" xfId="0" applyNumberFormat="1" applyFont="1" applyFill="1" applyBorder="1" applyAlignment="1">
      <alignment horizontal="center"/>
    </xf>
    <xf numFmtId="175" fontId="34" fillId="7" borderId="18" xfId="0" applyNumberFormat="1" applyFont="1" applyFill="1" applyBorder="1" applyAlignment="1">
      <alignment horizontal="center"/>
    </xf>
    <xf numFmtId="0" fontId="33" fillId="15" borderId="0" xfId="0" applyFont="1" applyFill="1" applyAlignment="1">
      <alignment horizontal="centerContinuous"/>
    </xf>
    <xf numFmtId="4" fontId="34" fillId="7" borderId="18" xfId="0" applyNumberFormat="1" applyFont="1" applyFill="1" applyBorder="1" applyAlignment="1">
      <alignment horizontal="center"/>
    </xf>
    <xf numFmtId="0" fontId="34" fillId="16" borderId="45" xfId="0" applyFont="1" applyFill="1" applyBorder="1" applyAlignment="1">
      <alignment horizontal="centerContinuous" wrapText="1"/>
    </xf>
    <xf numFmtId="0" fontId="34" fillId="16" borderId="46" xfId="0" applyFont="1" applyFill="1" applyBorder="1" applyAlignment="1">
      <alignment horizontal="centerContinuous" wrapText="1"/>
    </xf>
    <xf numFmtId="9" fontId="34" fillId="7" borderId="18" xfId="0" applyNumberFormat="1" applyFont="1" applyFill="1" applyBorder="1" applyAlignment="1">
      <alignment horizontal="center"/>
    </xf>
    <xf numFmtId="176" fontId="34" fillId="7" borderId="18" xfId="0" applyNumberFormat="1" applyFont="1" applyFill="1" applyBorder="1" applyAlignment="1">
      <alignment horizontal="center"/>
    </xf>
    <xf numFmtId="177" fontId="34" fillId="7" borderId="18" xfId="0" applyNumberFormat="1" applyFont="1" applyFill="1" applyBorder="1" applyAlignment="1">
      <alignment horizontal="center"/>
    </xf>
    <xf numFmtId="170" fontId="34" fillId="7" borderId="18" xfId="0" applyNumberFormat="1" applyFont="1" applyFill="1" applyBorder="1" applyAlignment="1">
      <alignment horizontal="center"/>
    </xf>
    <xf numFmtId="0" fontId="34" fillId="7" borderId="45" xfId="0" applyFont="1" applyFill="1" applyBorder="1" applyAlignment="1">
      <alignment horizontal="left"/>
    </xf>
    <xf numFmtId="170" fontId="34" fillId="7" borderId="45" xfId="0" applyNumberFormat="1" applyFont="1" applyFill="1" applyBorder="1" applyAlignment="1">
      <alignment horizontal="center"/>
    </xf>
    <xf numFmtId="0" fontId="33" fillId="17" borderId="34" xfId="0" applyFont="1" applyFill="1" applyBorder="1" applyAlignment="1">
      <alignment horizontal="centerContinuous"/>
    </xf>
    <xf numFmtId="0" fontId="34" fillId="18" borderId="18" xfId="0" applyFont="1" applyFill="1" applyBorder="1"/>
    <xf numFmtId="1" fontId="34" fillId="18" borderId="18" xfId="0" applyNumberFormat="1" applyFont="1" applyFill="1" applyBorder="1"/>
    <xf numFmtId="0" fontId="34" fillId="10" borderId="29" xfId="0" applyFont="1" applyFill="1" applyBorder="1" applyAlignment="1">
      <alignment horizontal="centerContinuous" vertical="center" wrapText="1"/>
    </xf>
    <xf numFmtId="0" fontId="34" fillId="10" borderId="30" xfId="0" applyFont="1" applyFill="1" applyBorder="1" applyAlignment="1">
      <alignment horizontal="centerContinuous" vertical="center" wrapText="1"/>
    </xf>
    <xf numFmtId="0" fontId="34" fillId="10" borderId="31" xfId="0" applyFont="1" applyFill="1" applyBorder="1" applyAlignment="1">
      <alignment horizontal="centerContinuous" vertical="center" wrapText="1"/>
    </xf>
    <xf numFmtId="0" fontId="34" fillId="2" borderId="18" xfId="0" applyFont="1" applyFill="1" applyBorder="1"/>
    <xf numFmtId="0" fontId="35" fillId="0" borderId="18" xfId="0" applyFont="1" applyBorder="1" applyProtection="1">
      <protection locked="0"/>
    </xf>
    <xf numFmtId="0" fontId="34" fillId="10" borderId="33" xfId="0" applyFont="1" applyFill="1" applyBorder="1" applyAlignment="1">
      <alignment vertical="center" wrapText="1"/>
    </xf>
    <xf numFmtId="0" fontId="34" fillId="10" borderId="34" xfId="0" applyFont="1" applyFill="1" applyBorder="1" applyAlignment="1">
      <alignment vertical="center" wrapText="1"/>
    </xf>
    <xf numFmtId="0" fontId="34" fillId="10" borderId="35" xfId="0" applyFont="1" applyFill="1" applyBorder="1" applyAlignment="1">
      <alignment vertical="center" wrapText="1"/>
    </xf>
    <xf numFmtId="0" fontId="34" fillId="18" borderId="18" xfId="0" applyFont="1" applyFill="1" applyBorder="1" applyAlignment="1">
      <alignment wrapText="1"/>
    </xf>
    <xf numFmtId="0" fontId="34" fillId="18" borderId="18" xfId="0" applyFont="1" applyFill="1" applyBorder="1" applyAlignment="1">
      <alignment horizontal="center" vertical="center" wrapText="1"/>
    </xf>
    <xf numFmtId="0" fontId="34" fillId="18" borderId="18" xfId="0" applyFont="1" applyFill="1" applyBorder="1" applyAlignment="1">
      <alignment horizontal="center" wrapText="1"/>
    </xf>
    <xf numFmtId="0" fontId="34" fillId="18" borderId="0" xfId="0" applyFont="1" applyFill="1" applyAlignment="1">
      <alignment horizontal="center" wrapText="1"/>
    </xf>
    <xf numFmtId="0" fontId="34" fillId="19" borderId="18" xfId="0" applyFont="1" applyFill="1" applyBorder="1" applyAlignment="1">
      <alignment horizontal="centerContinuous"/>
    </xf>
    <xf numFmtId="0" fontId="34" fillId="20" borderId="19" xfId="0" applyFont="1" applyFill="1" applyBorder="1"/>
    <xf numFmtId="0" fontId="34" fillId="20" borderId="21" xfId="0" applyFont="1" applyFill="1" applyBorder="1"/>
    <xf numFmtId="2" fontId="34" fillId="20" borderId="18" xfId="0" applyNumberFormat="1" applyFont="1" applyFill="1" applyBorder="1"/>
    <xf numFmtId="0" fontId="34" fillId="16" borderId="19" xfId="0" applyFont="1" applyFill="1" applyBorder="1"/>
    <xf numFmtId="0" fontId="34" fillId="16" borderId="21" xfId="0" applyFont="1" applyFill="1" applyBorder="1"/>
    <xf numFmtId="178" fontId="35" fillId="0" borderId="18" xfId="0" applyNumberFormat="1" applyFont="1" applyBorder="1" applyProtection="1">
      <protection locked="0"/>
    </xf>
    <xf numFmtId="0" fontId="34" fillId="16" borderId="18" xfId="0" applyFont="1" applyFill="1" applyBorder="1" applyAlignment="1">
      <alignment horizontal="centerContinuous" vertical="center"/>
    </xf>
    <xf numFmtId="170" fontId="34" fillId="16" borderId="29" xfId="0" applyNumberFormat="1" applyFont="1" applyFill="1" applyBorder="1"/>
    <xf numFmtId="2" fontId="34" fillId="20" borderId="29" xfId="0" applyNumberFormat="1" applyFont="1" applyFill="1" applyBorder="1"/>
    <xf numFmtId="0" fontId="36" fillId="19" borderId="45" xfId="0" applyFont="1" applyFill="1" applyBorder="1" applyAlignment="1">
      <alignment vertical="center"/>
    </xf>
    <xf numFmtId="2" fontId="36" fillId="19" borderId="45" xfId="0" applyNumberFormat="1" applyFont="1" applyFill="1" applyBorder="1" applyAlignment="1">
      <alignment vertical="center"/>
    </xf>
    <xf numFmtId="0" fontId="34" fillId="19" borderId="45" xfId="0" applyFont="1" applyFill="1" applyBorder="1" applyAlignment="1">
      <alignment horizontal="center" vertical="center" wrapText="1"/>
    </xf>
    <xf numFmtId="0" fontId="34" fillId="19" borderId="29" xfId="0" applyFont="1" applyFill="1" applyBorder="1" applyAlignment="1">
      <alignment horizontal="centerContinuous" vertical="center" wrapText="1"/>
    </xf>
    <xf numFmtId="0" fontId="34" fillId="19" borderId="30" xfId="0" applyFont="1" applyFill="1" applyBorder="1" applyAlignment="1">
      <alignment horizontal="centerContinuous" vertical="center" wrapText="1"/>
    </xf>
    <xf numFmtId="0" fontId="34" fillId="19" borderId="31" xfId="0" applyFont="1" applyFill="1" applyBorder="1" applyAlignment="1">
      <alignment horizontal="centerContinuous" vertical="center" wrapText="1"/>
    </xf>
    <xf numFmtId="0" fontId="36" fillId="19" borderId="47" xfId="0" applyFont="1" applyFill="1" applyBorder="1" applyAlignment="1">
      <alignment vertical="center"/>
    </xf>
    <xf numFmtId="2" fontId="36" fillId="19" borderId="47" xfId="0" applyNumberFormat="1" applyFont="1" applyFill="1" applyBorder="1" applyAlignment="1">
      <alignment vertical="center"/>
    </xf>
    <xf numFmtId="0" fontId="34" fillId="19" borderId="47" xfId="0" applyFont="1" applyFill="1" applyBorder="1" applyAlignment="1">
      <alignment horizontal="center" vertical="center" wrapText="1"/>
    </xf>
    <xf numFmtId="0" fontId="34" fillId="19" borderId="32" xfId="0" applyFont="1" applyFill="1" applyBorder="1" applyAlignment="1">
      <alignment horizontal="centerContinuous" vertical="center" wrapText="1"/>
    </xf>
    <xf numFmtId="0" fontId="34" fillId="19" borderId="0" xfId="0" applyFont="1" applyFill="1" applyAlignment="1">
      <alignment horizontal="centerContinuous" vertical="center" wrapText="1"/>
    </xf>
    <xf numFmtId="0" fontId="34" fillId="19" borderId="22" xfId="0" applyFont="1" applyFill="1" applyBorder="1" applyAlignment="1">
      <alignment horizontal="centerContinuous" vertical="center" wrapText="1"/>
    </xf>
    <xf numFmtId="0" fontId="36" fillId="19" borderId="46" xfId="0" applyFont="1" applyFill="1" applyBorder="1" applyAlignment="1">
      <alignment vertical="center"/>
    </xf>
    <xf numFmtId="2" fontId="36" fillId="19" borderId="46" xfId="0" applyNumberFormat="1" applyFont="1" applyFill="1" applyBorder="1" applyAlignment="1">
      <alignment vertical="center"/>
    </xf>
    <xf numFmtId="0" fontId="34" fillId="19" borderId="46" xfId="0" applyFont="1" applyFill="1" applyBorder="1" applyAlignment="1">
      <alignment horizontal="center" vertical="center" wrapText="1"/>
    </xf>
    <xf numFmtId="0" fontId="34" fillId="19" borderId="33" xfId="0" applyFont="1" applyFill="1" applyBorder="1" applyAlignment="1">
      <alignment horizontal="centerContinuous" vertical="center" wrapText="1"/>
    </xf>
    <xf numFmtId="0" fontId="34" fillId="19" borderId="34" xfId="0" applyFont="1" applyFill="1" applyBorder="1" applyAlignment="1">
      <alignment horizontal="centerContinuous" vertical="center" wrapText="1"/>
    </xf>
    <xf numFmtId="0" fontId="34" fillId="19" borderId="35" xfId="0" applyFont="1" applyFill="1" applyBorder="1" applyAlignment="1">
      <alignment horizontal="centerContinuous" vertical="center" wrapText="1"/>
    </xf>
    <xf numFmtId="170" fontId="34" fillId="19" borderId="18" xfId="0" applyNumberFormat="1" applyFont="1" applyFill="1" applyBorder="1"/>
    <xf numFmtId="0" fontId="34" fillId="19" borderId="46" xfId="0" applyFont="1" applyFill="1" applyBorder="1" applyAlignment="1">
      <alignment horizontal="centerContinuous"/>
    </xf>
    <xf numFmtId="0" fontId="34" fillId="19" borderId="18" xfId="0" applyFont="1" applyFill="1" applyBorder="1"/>
    <xf numFmtId="0" fontId="24" fillId="0" borderId="0" xfId="2" applyAlignment="1">
      <alignment horizontal="left"/>
    </xf>
    <xf numFmtId="0" fontId="0" fillId="3" borderId="19" xfId="0" applyFill="1" applyBorder="1" applyAlignment="1" applyProtection="1">
      <alignment horizontal="left"/>
      <protection locked="0"/>
    </xf>
    <xf numFmtId="0" fontId="0" fillId="3" borderId="20" xfId="0" applyFill="1" applyBorder="1" applyAlignment="1" applyProtection="1">
      <alignment horizontal="left"/>
      <protection locked="0"/>
    </xf>
    <xf numFmtId="0" fontId="0" fillId="3" borderId="21" xfId="0" applyFill="1" applyBorder="1" applyAlignment="1" applyProtection="1">
      <alignment horizontal="left"/>
      <protection locked="0"/>
    </xf>
    <xf numFmtId="0" fontId="0" fillId="6" borderId="18" xfId="0" applyFill="1" applyBorder="1" applyProtection="1">
      <protection locked="0"/>
    </xf>
    <xf numFmtId="0" fontId="21" fillId="10" borderId="0" xfId="0" applyFont="1" applyFill="1" applyBorder="1" applyProtection="1">
      <protection locked="0"/>
    </xf>
    <xf numFmtId="0" fontId="0" fillId="10" borderId="0" xfId="0" applyFill="1" applyBorder="1" applyProtection="1">
      <protection locked="0"/>
    </xf>
    <xf numFmtId="3" fontId="13" fillId="0" borderId="29" xfId="0" applyNumberFormat="1" applyFont="1" applyBorder="1" applyAlignment="1" applyProtection="1">
      <alignment horizontal="right"/>
      <protection locked="0"/>
    </xf>
    <xf numFmtId="3" fontId="13" fillId="0" borderId="30" xfId="0" applyNumberFormat="1" applyFont="1" applyBorder="1" applyAlignment="1" applyProtection="1">
      <alignment horizontal="right"/>
      <protection locked="0"/>
    </xf>
    <xf numFmtId="3" fontId="13" fillId="0" borderId="31" xfId="0" applyNumberFormat="1" applyFont="1" applyBorder="1" applyAlignment="1" applyProtection="1">
      <alignment horizontal="right"/>
      <protection locked="0"/>
    </xf>
    <xf numFmtId="0" fontId="0" fillId="0" borderId="32" xfId="0" applyBorder="1" applyProtection="1">
      <protection locked="0"/>
    </xf>
    <xf numFmtId="0" fontId="0" fillId="0" borderId="0" xfId="0" applyBorder="1" applyProtection="1">
      <protection locked="0"/>
    </xf>
    <xf numFmtId="0" fontId="0" fillId="0" borderId="22" xfId="0" applyBorder="1" applyProtection="1">
      <protection locked="0"/>
    </xf>
    <xf numFmtId="3" fontId="0" fillId="0" borderId="33" xfId="0" applyNumberFormat="1" applyBorder="1" applyProtection="1">
      <protection locked="0"/>
    </xf>
    <xf numFmtId="3" fontId="0" fillId="0" borderId="34" xfId="0" applyNumberFormat="1" applyBorder="1" applyProtection="1">
      <protection locked="0"/>
    </xf>
    <xf numFmtId="3" fontId="0" fillId="0" borderId="35" xfId="0" applyNumberFormat="1" applyBorder="1" applyProtection="1">
      <protection locked="0"/>
    </xf>
    <xf numFmtId="0" fontId="0" fillId="0" borderId="34" xfId="0" applyBorder="1" applyAlignment="1" applyProtection="1">
      <alignment horizontal="left"/>
      <protection locked="0"/>
    </xf>
    <xf numFmtId="0" fontId="3" fillId="0" borderId="0" xfId="1" applyBorder="1" applyProtection="1">
      <protection locked="0"/>
    </xf>
    <xf numFmtId="0" fontId="10" fillId="0" borderId="0" xfId="1" applyFont="1" applyBorder="1" applyAlignment="1" applyProtection="1">
      <alignment wrapText="1"/>
      <protection locked="0"/>
    </xf>
    <xf numFmtId="0" fontId="3" fillId="0" borderId="0" xfId="1" applyBorder="1" applyAlignment="1" applyProtection="1">
      <alignment wrapText="1"/>
      <protection locked="0"/>
    </xf>
    <xf numFmtId="10" fontId="0" fillId="0" borderId="0" xfId="0" applyNumberFormat="1" applyFill="1" applyAlignment="1">
      <alignment horizontal="right"/>
    </xf>
    <xf numFmtId="10" fontId="22" fillId="0" borderId="23" xfId="1" applyNumberFormat="1" applyFont="1" applyBorder="1" applyAlignment="1">
      <alignment horizontal="center" vertical="center"/>
    </xf>
    <xf numFmtId="10" fontId="22" fillId="0" borderId="23" xfId="1" applyNumberFormat="1" applyFont="1" applyBorder="1" applyAlignment="1">
      <alignment horizontal="center" vertical="center" wrapText="1"/>
    </xf>
    <xf numFmtId="0" fontId="18" fillId="9" borderId="0" xfId="0" applyFont="1" applyFill="1" applyAlignment="1">
      <alignment horizontal="center"/>
    </xf>
    <xf numFmtId="0" fontId="0" fillId="0" borderId="0" xfId="0" applyAlignment="1">
      <alignment horizontal="left" vertical="center" wrapText="1"/>
    </xf>
    <xf numFmtId="0" fontId="28" fillId="12" borderId="0" xfId="0" applyFont="1" applyFill="1" applyAlignment="1">
      <alignment horizontal="left"/>
    </xf>
    <xf numFmtId="0" fontId="28" fillId="13" borderId="0" xfId="0" applyFont="1" applyFill="1" applyAlignment="1">
      <alignment horizontal="left"/>
    </xf>
    <xf numFmtId="0" fontId="14"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left" wrapText="1"/>
    </xf>
    <xf numFmtId="0" fontId="0" fillId="0" borderId="0" xfId="0" applyAlignment="1">
      <alignment vertical="top" wrapText="1"/>
    </xf>
    <xf numFmtId="0" fontId="10" fillId="0" borderId="28" xfId="1" applyFont="1" applyBorder="1" applyAlignment="1">
      <alignment horizontal="left"/>
    </xf>
    <xf numFmtId="0" fontId="10" fillId="0" borderId="27" xfId="1" applyFont="1" applyBorder="1" applyAlignment="1">
      <alignment horizontal="left"/>
    </xf>
    <xf numFmtId="0" fontId="22" fillId="0" borderId="28" xfId="1" applyFont="1" applyBorder="1" applyAlignment="1">
      <alignment horizontal="center" vertical="center"/>
    </xf>
    <xf numFmtId="0" fontId="22" fillId="0" borderId="17" xfId="1" applyFont="1" applyBorder="1" applyAlignment="1">
      <alignment horizontal="center" vertical="center"/>
    </xf>
    <xf numFmtId="0" fontId="22" fillId="0" borderId="27" xfId="1" applyFont="1" applyBorder="1" applyAlignment="1">
      <alignment horizontal="center" vertical="center"/>
    </xf>
    <xf numFmtId="0" fontId="6" fillId="0" borderId="19" xfId="0" applyFont="1" applyBorder="1" applyAlignment="1" applyProtection="1">
      <alignment horizontal="right"/>
      <protection locked="0"/>
    </xf>
    <xf numFmtId="0" fontId="6" fillId="0" borderId="21" xfId="0" applyFont="1" applyBorder="1" applyAlignment="1" applyProtection="1">
      <alignment horizontal="right"/>
      <protection locked="0"/>
    </xf>
    <xf numFmtId="0" fontId="6" fillId="3" borderId="19" xfId="0" applyFont="1" applyFill="1" applyBorder="1" applyAlignment="1" applyProtection="1">
      <alignment horizontal="left"/>
      <protection locked="0"/>
    </xf>
    <xf numFmtId="0" fontId="6" fillId="3" borderId="20" xfId="0" applyFont="1" applyFill="1" applyBorder="1" applyAlignment="1" applyProtection="1">
      <alignment horizontal="left"/>
      <protection locked="0"/>
    </xf>
    <xf numFmtId="0" fontId="6" fillId="3" borderId="21" xfId="0" applyFont="1" applyFill="1" applyBorder="1" applyAlignment="1" applyProtection="1">
      <alignment horizontal="left"/>
      <protection locked="0"/>
    </xf>
    <xf numFmtId="4" fontId="3" fillId="0" borderId="7" xfId="0" applyNumberFormat="1" applyFont="1" applyBorder="1" applyAlignment="1" applyProtection="1">
      <alignment horizontal="left" wrapText="1"/>
      <protection locked="0"/>
    </xf>
    <xf numFmtId="0" fontId="12" fillId="0" borderId="36" xfId="0" applyFont="1" applyBorder="1" applyAlignment="1">
      <alignment horizontal="left" wrapText="1"/>
    </xf>
    <xf numFmtId="0" fontId="12" fillId="0" borderId="37" xfId="0" applyFont="1" applyBorder="1" applyAlignment="1">
      <alignment horizontal="left" wrapText="1"/>
    </xf>
    <xf numFmtId="0" fontId="12" fillId="0" borderId="38" xfId="0" applyFont="1" applyBorder="1" applyAlignment="1">
      <alignment horizontal="left" wrapText="1"/>
    </xf>
    <xf numFmtId="0" fontId="4" fillId="0" borderId="36" xfId="0" applyFont="1" applyBorder="1" applyAlignment="1">
      <alignment horizontal="left"/>
    </xf>
    <xf numFmtId="0" fontId="4" fillId="0" borderId="37" xfId="0" applyFont="1" applyBorder="1" applyAlignment="1">
      <alignment horizontal="left"/>
    </xf>
    <xf numFmtId="0" fontId="4" fillId="0" borderId="38" xfId="0" applyFont="1" applyBorder="1" applyAlignment="1">
      <alignment horizontal="left"/>
    </xf>
    <xf numFmtId="3" fontId="9" fillId="0" borderId="28" xfId="0" applyNumberFormat="1" applyFont="1" applyBorder="1" applyAlignment="1">
      <alignment horizontal="center"/>
    </xf>
    <xf numFmtId="3" fontId="9" fillId="0" borderId="17" xfId="0" applyNumberFormat="1" applyFont="1" applyBorder="1" applyAlignment="1">
      <alignment horizontal="center"/>
    </xf>
    <xf numFmtId="3" fontId="9" fillId="0" borderId="27" xfId="0" applyNumberFormat="1" applyFont="1" applyBorder="1" applyAlignment="1">
      <alignment horizontal="center"/>
    </xf>
    <xf numFmtId="168" fontId="9" fillId="0" borderId="9" xfId="0" applyNumberFormat="1" applyFont="1" applyBorder="1" applyAlignment="1">
      <alignment horizontal="center"/>
    </xf>
    <xf numFmtId="168" fontId="9" fillId="0" borderId="15" xfId="0" applyNumberFormat="1" applyFont="1" applyBorder="1" applyAlignment="1">
      <alignment horizontal="center"/>
    </xf>
    <xf numFmtId="168" fontId="9" fillId="0" borderId="10" xfId="0" applyNumberFormat="1" applyFont="1" applyBorder="1" applyAlignment="1">
      <alignment horizontal="center"/>
    </xf>
    <xf numFmtId="0" fontId="0" fillId="6" borderId="0" xfId="0" applyFill="1" applyAlignment="1" applyProtection="1">
      <protection locked="0"/>
    </xf>
    <xf numFmtId="0" fontId="0" fillId="6" borderId="0" xfId="0" applyFill="1" applyAlignment="1"/>
    <xf numFmtId="0" fontId="12" fillId="0" borderId="39" xfId="0" applyFont="1" applyBorder="1" applyAlignment="1">
      <alignment horizontal="left" wrapText="1"/>
    </xf>
    <xf numFmtId="0" fontId="12" fillId="0" borderId="18" xfId="0" applyFont="1" applyBorder="1" applyAlignment="1">
      <alignment horizontal="left" wrapText="1"/>
    </xf>
    <xf numFmtId="0" fontId="12" fillId="0" borderId="40" xfId="0" applyFont="1" applyBorder="1" applyAlignment="1">
      <alignment horizontal="left" wrapText="1"/>
    </xf>
    <xf numFmtId="0" fontId="12" fillId="0" borderId="41" xfId="0" applyFont="1" applyBorder="1" applyAlignment="1">
      <alignment horizontal="left" wrapText="1"/>
    </xf>
    <xf numFmtId="0" fontId="12" fillId="0" borderId="42" xfId="0" applyFont="1" applyBorder="1" applyAlignment="1">
      <alignment horizontal="left" wrapText="1"/>
    </xf>
    <xf numFmtId="0" fontId="12" fillId="0" borderId="43" xfId="0" applyFont="1" applyBorder="1" applyAlignment="1">
      <alignment horizontal="left" wrapText="1"/>
    </xf>
    <xf numFmtId="0" fontId="4" fillId="0" borderId="39" xfId="0" applyFont="1" applyBorder="1" applyAlignment="1">
      <alignment horizontal="left"/>
    </xf>
    <xf numFmtId="0" fontId="4" fillId="0" borderId="18" xfId="0" applyFont="1" applyBorder="1" applyAlignment="1">
      <alignment horizontal="left"/>
    </xf>
    <xf numFmtId="0" fontId="4" fillId="0" borderId="40" xfId="0" applyFont="1" applyBorder="1" applyAlignment="1">
      <alignment horizontal="left"/>
    </xf>
    <xf numFmtId="0" fontId="4" fillId="0" borderId="41" xfId="0" applyFont="1" applyBorder="1" applyAlignment="1">
      <alignment horizontal="left"/>
    </xf>
    <xf numFmtId="0" fontId="4" fillId="0" borderId="42" xfId="0" applyFont="1" applyBorder="1" applyAlignment="1">
      <alignment horizontal="left"/>
    </xf>
    <xf numFmtId="0" fontId="4" fillId="0" borderId="43" xfId="0" applyFont="1" applyBorder="1" applyAlignment="1">
      <alignment horizontal="left"/>
    </xf>
    <xf numFmtId="0" fontId="10" fillId="0" borderId="0" xfId="1" applyFont="1" applyBorder="1" applyAlignment="1" applyProtection="1">
      <alignment horizontal="left" wrapText="1"/>
      <protection locked="0"/>
    </xf>
    <xf numFmtId="0" fontId="3" fillId="0" borderId="34" xfId="1" applyBorder="1" applyAlignment="1" applyProtection="1">
      <alignment horizontal="left" wrapText="1"/>
      <protection locked="0"/>
    </xf>
    <xf numFmtId="0" fontId="0" fillId="3" borderId="18" xfId="0" applyFill="1" applyBorder="1" applyAlignment="1" applyProtection="1">
      <alignment horizontal="center"/>
      <protection locked="0"/>
    </xf>
    <xf numFmtId="0" fontId="0" fillId="3" borderId="18" xfId="0" applyFill="1" applyBorder="1" applyAlignment="1" applyProtection="1">
      <alignment horizontal="left"/>
      <protection locked="0"/>
    </xf>
    <xf numFmtId="0" fontId="13" fillId="0" borderId="0" xfId="0" applyFont="1" applyAlignment="1" applyProtection="1">
      <alignment horizontal="center"/>
      <protection locked="0"/>
    </xf>
    <xf numFmtId="0" fontId="13" fillId="0" borderId="34" xfId="0" applyFont="1" applyBorder="1" applyAlignment="1" applyProtection="1">
      <alignment horizontal="center"/>
      <protection locked="0"/>
    </xf>
    <xf numFmtId="0" fontId="0" fillId="0" borderId="0" xfId="0" applyAlignment="1" applyProtection="1">
      <alignment horizontal="left"/>
      <protection locked="0"/>
    </xf>
    <xf numFmtId="0" fontId="0" fillId="0" borderId="22" xfId="0" applyBorder="1" applyAlignment="1" applyProtection="1">
      <alignment horizontal="left"/>
      <protection locked="0"/>
    </xf>
    <xf numFmtId="14" fontId="0" fillId="3" borderId="19" xfId="0" applyNumberFormat="1" applyFill="1" applyBorder="1" applyAlignment="1" applyProtection="1">
      <alignment horizontal="left"/>
      <protection locked="0"/>
    </xf>
    <xf numFmtId="14" fontId="0" fillId="3" borderId="20" xfId="0" applyNumberFormat="1" applyFill="1" applyBorder="1" applyAlignment="1" applyProtection="1">
      <alignment horizontal="left"/>
      <protection locked="0"/>
    </xf>
    <xf numFmtId="14" fontId="0" fillId="3" borderId="21" xfId="0" applyNumberFormat="1" applyFill="1" applyBorder="1" applyAlignment="1" applyProtection="1">
      <alignment horizontal="left"/>
      <protection locked="0"/>
    </xf>
    <xf numFmtId="0" fontId="0" fillId="3" borderId="19" xfId="0" applyFill="1" applyBorder="1" applyAlignment="1" applyProtection="1">
      <alignment horizontal="left"/>
      <protection locked="0"/>
    </xf>
    <xf numFmtId="0" fontId="0" fillId="3" borderId="20" xfId="0" applyFill="1" applyBorder="1" applyAlignment="1" applyProtection="1">
      <alignment horizontal="left"/>
      <protection locked="0"/>
    </xf>
    <xf numFmtId="0" fontId="0" fillId="3" borderId="21" xfId="0" applyFill="1" applyBorder="1" applyAlignment="1" applyProtection="1">
      <alignment horizontal="left"/>
      <protection locked="0"/>
    </xf>
    <xf numFmtId="0" fontId="13" fillId="0" borderId="20" xfId="0" applyFont="1" applyBorder="1" applyAlignment="1" applyProtection="1">
      <alignment horizontal="center" vertical="center"/>
      <protection locked="0"/>
    </xf>
    <xf numFmtId="0" fontId="11" fillId="0" borderId="18" xfId="0" applyFont="1" applyBorder="1" applyAlignment="1" applyProtection="1">
      <alignment horizontal="left"/>
      <protection locked="0"/>
    </xf>
    <xf numFmtId="0" fontId="19" fillId="0" borderId="18" xfId="0" applyFont="1" applyBorder="1" applyAlignment="1" applyProtection="1">
      <alignment horizontal="left"/>
      <protection locked="0"/>
    </xf>
    <xf numFmtId="0" fontId="11" fillId="0" borderId="19" xfId="0" applyFont="1" applyBorder="1" applyAlignment="1" applyProtection="1">
      <alignment horizontal="left"/>
      <protection locked="0"/>
    </xf>
    <xf numFmtId="0" fontId="11" fillId="0" borderId="21" xfId="0" applyFont="1" applyBorder="1" applyAlignment="1" applyProtection="1">
      <alignment horizontal="left"/>
      <protection locked="0"/>
    </xf>
    <xf numFmtId="0" fontId="13" fillId="0" borderId="0" xfId="0" applyFont="1" applyAlignment="1" applyProtection="1">
      <alignment horizontal="center" vertical="center"/>
      <protection locked="0"/>
    </xf>
    <xf numFmtId="0" fontId="0" fillId="3" borderId="0" xfId="0" applyFill="1" applyAlignment="1" applyProtection="1">
      <alignment horizontal="left" vertical="top"/>
      <protection locked="0"/>
    </xf>
    <xf numFmtId="0" fontId="13" fillId="0" borderId="29"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2" fontId="34" fillId="20" borderId="19" xfId="0" applyNumberFormat="1" applyFont="1" applyFill="1" applyBorder="1" applyAlignment="1">
      <alignment horizontal="left"/>
    </xf>
    <xf numFmtId="2" fontId="34" fillId="20" borderId="20" xfId="0" applyNumberFormat="1" applyFont="1" applyFill="1" applyBorder="1" applyAlignment="1">
      <alignment horizontal="left"/>
    </xf>
    <xf numFmtId="2" fontId="34" fillId="20" borderId="21" xfId="0" applyNumberFormat="1" applyFont="1" applyFill="1" applyBorder="1" applyAlignment="1">
      <alignment horizontal="left"/>
    </xf>
    <xf numFmtId="2" fontId="34" fillId="20" borderId="45" xfId="0" applyNumberFormat="1" applyFont="1" applyFill="1" applyBorder="1" applyAlignment="1">
      <alignment horizontal="left"/>
    </xf>
    <xf numFmtId="0" fontId="34" fillId="19" borderId="18" xfId="0" applyFont="1" applyFill="1" applyBorder="1" applyAlignment="1">
      <alignment horizontal="left"/>
    </xf>
  </cellXfs>
  <cellStyles count="3">
    <cellStyle name="Hyperlink" xfId="2" builtinId="8"/>
    <cellStyle name="Normal" xfId="0" builtinId="0"/>
    <cellStyle name="Normal 2 2 3" xfId="1" xr:uid="{00000000-0005-0000-0000-000001000000}"/>
  </cellStyles>
  <dxfs count="58">
    <dxf>
      <font>
        <b/>
        <i val="0"/>
      </font>
      <fill>
        <patternFill>
          <bgColor rgb="FFFF0000"/>
        </patternFill>
      </fill>
    </dxf>
    <dxf>
      <font>
        <b/>
        <i val="0"/>
      </font>
      <fill>
        <patternFill>
          <bgColor rgb="FFFFFF00"/>
        </patternFill>
      </fill>
    </dxf>
    <dxf>
      <font>
        <b/>
        <i val="0"/>
      </font>
      <fill>
        <patternFill>
          <bgColor rgb="FF00B050"/>
        </patternFill>
      </fill>
    </dxf>
    <dxf>
      <fill>
        <patternFill>
          <bgColor rgb="FFFF0000"/>
        </patternFill>
      </fill>
    </dxf>
    <dxf>
      <fill>
        <patternFill>
          <bgColor rgb="FF00B050"/>
        </patternFill>
      </fill>
    </dxf>
    <dxf>
      <fill>
        <patternFill>
          <bgColor rgb="FFFFC000"/>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
      <font>
        <b val="0"/>
        <i/>
        <strike val="0"/>
        <color theme="0" tint="-0.24994659260841701"/>
      </font>
    </dxf>
    <dxf>
      <font>
        <b val="0"/>
        <i/>
        <strike val="0"/>
        <color theme="0" tint="-0.24994659260841701"/>
      </font>
    </dxf>
    <dxf>
      <font>
        <b val="0"/>
        <i/>
        <strike val="0"/>
        <color theme="0" tint="-0.24994659260841701"/>
      </font>
    </dxf>
    <dxf>
      <font>
        <b val="0"/>
        <i/>
        <strike val="0"/>
        <color theme="0" tint="-0.24994659260841701"/>
      </font>
    </dxf>
    <dxf>
      <font>
        <b val="0"/>
        <i/>
        <strike val="0"/>
        <color theme="0" tint="-0.2499465926084170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Revenue Carry Forward Balances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'School Data'!$E$2</c:f>
              <c:strCache>
                <c:ptCount val="1"/>
                <c:pt idx="0">
                  <c:v>Revenue c/f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 Data'!$D$3:$D$5</c:f>
              <c:strCache>
                <c:ptCount val="3"/>
                <c:pt idx="0">
                  <c:v>2024/25</c:v>
                </c:pt>
                <c:pt idx="1">
                  <c:v>2025/26</c:v>
                </c:pt>
                <c:pt idx="2">
                  <c:v>2026/27</c:v>
                </c:pt>
              </c:strCache>
            </c:strRef>
          </c:cat>
          <c:val>
            <c:numRef>
              <c:f>'School Data'!$E$3:$E$5</c:f>
              <c:numCache>
                <c:formatCode>#,##0</c:formatCode>
                <c:ptCount val="3"/>
                <c:pt idx="0">
                  <c:v>0</c:v>
                </c:pt>
                <c:pt idx="1">
                  <c:v>0</c:v>
                </c:pt>
                <c:pt idx="2">
                  <c:v>0</c:v>
                </c:pt>
              </c:numCache>
            </c:numRef>
          </c:val>
          <c:extLst>
            <c:ext xmlns:c16="http://schemas.microsoft.com/office/drawing/2014/chart" uri="{C3380CC4-5D6E-409C-BE32-E72D297353CC}">
              <c16:uniqueId val="{00000000-AE27-4894-BA68-AEEFC7A65036}"/>
            </c:ext>
          </c:extLst>
        </c:ser>
        <c:dLbls>
          <c:showLegendKey val="0"/>
          <c:showVal val="0"/>
          <c:showCatName val="0"/>
          <c:showSerName val="0"/>
          <c:showPercent val="0"/>
          <c:showBubbleSize val="0"/>
        </c:dLbls>
        <c:gapWidth val="5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Capital Carry Forward Balances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 Data'!$D$7:$D$9</c:f>
              <c:strCache>
                <c:ptCount val="3"/>
                <c:pt idx="0">
                  <c:v>2024/25</c:v>
                </c:pt>
                <c:pt idx="1">
                  <c:v>2025/26</c:v>
                </c:pt>
                <c:pt idx="2">
                  <c:v>2026/27</c:v>
                </c:pt>
              </c:strCache>
            </c:strRef>
          </c:cat>
          <c:val>
            <c:numRef>
              <c:f>'School Data'!$E$7:$E$9</c:f>
              <c:numCache>
                <c:formatCode>#,##0</c:formatCode>
                <c:ptCount val="3"/>
                <c:pt idx="0">
                  <c:v>0</c:v>
                </c:pt>
                <c:pt idx="1">
                  <c:v>0</c:v>
                </c:pt>
                <c:pt idx="2">
                  <c:v>0</c:v>
                </c:pt>
              </c:numCache>
            </c:numRef>
          </c:val>
          <c:extLst>
            <c:ext xmlns:c16="http://schemas.microsoft.com/office/drawing/2014/chart" uri="{C3380CC4-5D6E-409C-BE32-E72D297353CC}">
              <c16:uniqueId val="{00000001-42CD-4544-878A-FBEDA7888FE8}"/>
            </c:ext>
          </c:extLst>
        </c:ser>
        <c:dLbls>
          <c:showLegendKey val="0"/>
          <c:showVal val="0"/>
          <c:showCatName val="0"/>
          <c:showSerName val="0"/>
          <c:showPercent val="0"/>
          <c:showBubbleSize val="0"/>
        </c:dLbls>
        <c:gapWidth val="5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LA Income</a:t>
            </a:r>
            <a:r>
              <a:rPr lang="en-US" b="1" baseline="0"/>
              <a:t> as a % of Total Income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'School Data'!$E$10</c:f>
              <c:strCache>
                <c:ptCount val="1"/>
                <c:pt idx="0">
                  <c:v>LA Income %</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 Data'!$D$11:$D$13</c:f>
              <c:strCache>
                <c:ptCount val="3"/>
                <c:pt idx="0">
                  <c:v>2024/25</c:v>
                </c:pt>
                <c:pt idx="1">
                  <c:v>2025/26</c:v>
                </c:pt>
                <c:pt idx="2">
                  <c:v>2026/27</c:v>
                </c:pt>
              </c:strCache>
            </c:strRef>
          </c:cat>
          <c:val>
            <c:numRef>
              <c:f>'School Data'!$E$11:$E$13</c:f>
              <c:numCache>
                <c:formatCode>0.00%</c:formatCode>
                <c:ptCount val="3"/>
                <c:pt idx="0">
                  <c:v>0</c:v>
                </c:pt>
                <c:pt idx="1">
                  <c:v>0</c:v>
                </c:pt>
                <c:pt idx="2">
                  <c:v>0</c:v>
                </c:pt>
              </c:numCache>
            </c:numRef>
          </c:val>
          <c:extLst>
            <c:ext xmlns:c16="http://schemas.microsoft.com/office/drawing/2014/chart" uri="{C3380CC4-5D6E-409C-BE32-E72D297353CC}">
              <c16:uniqueId val="{00000001-C517-45E1-8D8A-700EA833B3C5}"/>
            </c:ext>
          </c:extLst>
        </c:ser>
        <c:dLbls>
          <c:showLegendKey val="0"/>
          <c:showVal val="0"/>
          <c:showCatName val="0"/>
          <c:showSerName val="0"/>
          <c:showPercent val="0"/>
          <c:showBubbleSize val="0"/>
        </c:dLbls>
        <c:gapWidth val="5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max val="1"/>
          <c:min val="0.60000000000000009"/>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Rev c/fwd as a % of LA Income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 Data'!$D$15:$D$17</c:f>
              <c:strCache>
                <c:ptCount val="3"/>
                <c:pt idx="0">
                  <c:v>2024/25</c:v>
                </c:pt>
                <c:pt idx="1">
                  <c:v>2025/26</c:v>
                </c:pt>
                <c:pt idx="2">
                  <c:v>2026/27</c:v>
                </c:pt>
              </c:strCache>
            </c:strRef>
          </c:cat>
          <c:val>
            <c:numRef>
              <c:f>'School Data'!$E$15:$E$17</c:f>
              <c:numCache>
                <c:formatCode>0.00%</c:formatCode>
                <c:ptCount val="3"/>
                <c:pt idx="0">
                  <c:v>0</c:v>
                </c:pt>
                <c:pt idx="1">
                  <c:v>0</c:v>
                </c:pt>
                <c:pt idx="2">
                  <c:v>0</c:v>
                </c:pt>
              </c:numCache>
            </c:numRef>
          </c:val>
          <c:extLst>
            <c:ext xmlns:c16="http://schemas.microsoft.com/office/drawing/2014/chart" uri="{C3380CC4-5D6E-409C-BE32-E72D297353CC}">
              <c16:uniqueId val="{00000001-B193-4302-AF9B-4E2DA864E3EA}"/>
            </c:ext>
          </c:extLst>
        </c:ser>
        <c:dLbls>
          <c:showLegendKey val="0"/>
          <c:showVal val="0"/>
          <c:showCatName val="0"/>
          <c:showSerName val="0"/>
          <c:showPercent val="0"/>
          <c:showBubbleSize val="0"/>
        </c:dLbls>
        <c:gapWidth val="5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b="1"/>
              <a:t>Analysis of Rev Expenditure</a:t>
            </a:r>
          </a:p>
        </c:rich>
      </c:tx>
      <c:layout>
        <c:manualLayout>
          <c:xMode val="edge"/>
          <c:yMode val="edge"/>
          <c:x val="0.14263630103167796"/>
          <c:y val="3.79596678529062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146539850835477"/>
          <c:y val="0.2044602609727165"/>
          <c:w val="0.5370543255112914"/>
          <c:h val="0.69427410541653822"/>
        </c:manualLayout>
      </c:layout>
      <c:barChart>
        <c:barDir val="col"/>
        <c:grouping val="stacked"/>
        <c:varyColors val="0"/>
        <c:ser>
          <c:idx val="0"/>
          <c:order val="0"/>
          <c:tx>
            <c:strRef>
              <c:f>'School Data'!$E$18</c:f>
              <c:strCache>
                <c:ptCount val="1"/>
                <c:pt idx="0">
                  <c:v>Teaching Staff</c:v>
                </c:pt>
              </c:strCache>
            </c:strRef>
          </c:tx>
          <c:spPr>
            <a:solidFill>
              <a:schemeClr val="accent1"/>
            </a:solidFill>
            <a:ln>
              <a:noFill/>
            </a:ln>
            <a:effectLst/>
          </c:spPr>
          <c:invertIfNegative val="0"/>
          <c:cat>
            <c:strRef>
              <c:f>'School Data'!$D$19:$D$21</c:f>
              <c:strCache>
                <c:ptCount val="3"/>
                <c:pt idx="0">
                  <c:v>2024/25</c:v>
                </c:pt>
                <c:pt idx="1">
                  <c:v>2025/26</c:v>
                </c:pt>
                <c:pt idx="2">
                  <c:v>2026/27</c:v>
                </c:pt>
              </c:strCache>
            </c:strRef>
          </c:cat>
          <c:val>
            <c:numRef>
              <c:f>'School Data'!$E$19:$E$21</c:f>
              <c:numCache>
                <c:formatCode>#,##0</c:formatCode>
                <c:ptCount val="3"/>
                <c:pt idx="0">
                  <c:v>0</c:v>
                </c:pt>
                <c:pt idx="1">
                  <c:v>0</c:v>
                </c:pt>
                <c:pt idx="2">
                  <c:v>0</c:v>
                </c:pt>
              </c:numCache>
            </c:numRef>
          </c:val>
          <c:extLst>
            <c:ext xmlns:c16="http://schemas.microsoft.com/office/drawing/2014/chart" uri="{C3380CC4-5D6E-409C-BE32-E72D297353CC}">
              <c16:uniqueId val="{00000001-AD6D-4A02-9B6F-DEDE17584B0E}"/>
            </c:ext>
          </c:extLst>
        </c:ser>
        <c:ser>
          <c:idx val="1"/>
          <c:order val="1"/>
          <c:tx>
            <c:strRef>
              <c:f>'School Data'!$F$18</c:f>
              <c:strCache>
                <c:ptCount val="1"/>
                <c:pt idx="0">
                  <c:v>Support Staff</c:v>
                </c:pt>
              </c:strCache>
            </c:strRef>
          </c:tx>
          <c:spPr>
            <a:solidFill>
              <a:schemeClr val="accent2"/>
            </a:solidFill>
            <a:ln>
              <a:noFill/>
            </a:ln>
            <a:effectLst/>
          </c:spPr>
          <c:invertIfNegative val="0"/>
          <c:cat>
            <c:strRef>
              <c:f>'School Data'!$D$19:$D$21</c:f>
              <c:strCache>
                <c:ptCount val="3"/>
                <c:pt idx="0">
                  <c:v>2024/25</c:v>
                </c:pt>
                <c:pt idx="1">
                  <c:v>2025/26</c:v>
                </c:pt>
                <c:pt idx="2">
                  <c:v>2026/27</c:v>
                </c:pt>
              </c:strCache>
            </c:strRef>
          </c:cat>
          <c:val>
            <c:numRef>
              <c:f>'School Data'!$F$19:$F$21</c:f>
              <c:numCache>
                <c:formatCode>#,##0</c:formatCode>
                <c:ptCount val="3"/>
                <c:pt idx="0">
                  <c:v>0</c:v>
                </c:pt>
                <c:pt idx="1">
                  <c:v>0</c:v>
                </c:pt>
                <c:pt idx="2">
                  <c:v>0</c:v>
                </c:pt>
              </c:numCache>
            </c:numRef>
          </c:val>
          <c:extLst>
            <c:ext xmlns:c16="http://schemas.microsoft.com/office/drawing/2014/chart" uri="{C3380CC4-5D6E-409C-BE32-E72D297353CC}">
              <c16:uniqueId val="{00000002-AD6D-4A02-9B6F-DEDE17584B0E}"/>
            </c:ext>
          </c:extLst>
        </c:ser>
        <c:ser>
          <c:idx val="2"/>
          <c:order val="2"/>
          <c:tx>
            <c:strRef>
              <c:f>'School Data'!$G$18</c:f>
              <c:strCache>
                <c:ptCount val="1"/>
                <c:pt idx="0">
                  <c:v>Other Staff</c:v>
                </c:pt>
              </c:strCache>
            </c:strRef>
          </c:tx>
          <c:spPr>
            <a:solidFill>
              <a:schemeClr val="accent3"/>
            </a:solidFill>
            <a:ln>
              <a:noFill/>
            </a:ln>
            <a:effectLst/>
          </c:spPr>
          <c:invertIfNegative val="0"/>
          <c:cat>
            <c:strRef>
              <c:f>'School Data'!$D$19:$D$21</c:f>
              <c:strCache>
                <c:ptCount val="3"/>
                <c:pt idx="0">
                  <c:v>2024/25</c:v>
                </c:pt>
                <c:pt idx="1">
                  <c:v>2025/26</c:v>
                </c:pt>
                <c:pt idx="2">
                  <c:v>2026/27</c:v>
                </c:pt>
              </c:strCache>
            </c:strRef>
          </c:cat>
          <c:val>
            <c:numRef>
              <c:f>'School Data'!$G$19:$G$21</c:f>
              <c:numCache>
                <c:formatCode>#,##0</c:formatCode>
                <c:ptCount val="3"/>
                <c:pt idx="0">
                  <c:v>0</c:v>
                </c:pt>
                <c:pt idx="1">
                  <c:v>0</c:v>
                </c:pt>
                <c:pt idx="2">
                  <c:v>0</c:v>
                </c:pt>
              </c:numCache>
            </c:numRef>
          </c:val>
          <c:extLst>
            <c:ext xmlns:c16="http://schemas.microsoft.com/office/drawing/2014/chart" uri="{C3380CC4-5D6E-409C-BE32-E72D297353CC}">
              <c16:uniqueId val="{00000003-AD6D-4A02-9B6F-DEDE17584B0E}"/>
            </c:ext>
          </c:extLst>
        </c:ser>
        <c:ser>
          <c:idx val="3"/>
          <c:order val="3"/>
          <c:tx>
            <c:strRef>
              <c:f>'School Data'!$H$18</c:f>
              <c:strCache>
                <c:ptCount val="1"/>
                <c:pt idx="0">
                  <c:v>Premises</c:v>
                </c:pt>
              </c:strCache>
            </c:strRef>
          </c:tx>
          <c:spPr>
            <a:solidFill>
              <a:schemeClr val="accent4"/>
            </a:solidFill>
            <a:ln>
              <a:noFill/>
            </a:ln>
            <a:effectLst/>
          </c:spPr>
          <c:invertIfNegative val="0"/>
          <c:cat>
            <c:strRef>
              <c:f>'School Data'!$D$19:$D$21</c:f>
              <c:strCache>
                <c:ptCount val="3"/>
                <c:pt idx="0">
                  <c:v>2024/25</c:v>
                </c:pt>
                <c:pt idx="1">
                  <c:v>2025/26</c:v>
                </c:pt>
                <c:pt idx="2">
                  <c:v>2026/27</c:v>
                </c:pt>
              </c:strCache>
            </c:strRef>
          </c:cat>
          <c:val>
            <c:numRef>
              <c:f>'School Data'!$H$19:$H$21</c:f>
              <c:numCache>
                <c:formatCode>#,##0</c:formatCode>
                <c:ptCount val="3"/>
                <c:pt idx="0">
                  <c:v>0</c:v>
                </c:pt>
                <c:pt idx="1">
                  <c:v>0</c:v>
                </c:pt>
                <c:pt idx="2">
                  <c:v>0</c:v>
                </c:pt>
              </c:numCache>
            </c:numRef>
          </c:val>
          <c:extLst>
            <c:ext xmlns:c16="http://schemas.microsoft.com/office/drawing/2014/chart" uri="{C3380CC4-5D6E-409C-BE32-E72D297353CC}">
              <c16:uniqueId val="{00000004-AD6D-4A02-9B6F-DEDE17584B0E}"/>
            </c:ext>
          </c:extLst>
        </c:ser>
        <c:ser>
          <c:idx val="4"/>
          <c:order val="4"/>
          <c:tx>
            <c:strRef>
              <c:f>'School Data'!$I$18</c:f>
              <c:strCache>
                <c:ptCount val="1"/>
                <c:pt idx="0">
                  <c:v>Curriculum</c:v>
                </c:pt>
              </c:strCache>
            </c:strRef>
          </c:tx>
          <c:spPr>
            <a:solidFill>
              <a:schemeClr val="accent5"/>
            </a:solidFill>
            <a:ln>
              <a:noFill/>
            </a:ln>
            <a:effectLst/>
          </c:spPr>
          <c:invertIfNegative val="0"/>
          <c:cat>
            <c:strRef>
              <c:f>'School Data'!$D$19:$D$21</c:f>
              <c:strCache>
                <c:ptCount val="3"/>
                <c:pt idx="0">
                  <c:v>2024/25</c:v>
                </c:pt>
                <c:pt idx="1">
                  <c:v>2025/26</c:v>
                </c:pt>
                <c:pt idx="2">
                  <c:v>2026/27</c:v>
                </c:pt>
              </c:strCache>
            </c:strRef>
          </c:cat>
          <c:val>
            <c:numRef>
              <c:f>'School Data'!$I$19:$I$21</c:f>
              <c:numCache>
                <c:formatCode>#,##0</c:formatCode>
                <c:ptCount val="3"/>
                <c:pt idx="0">
                  <c:v>0</c:v>
                </c:pt>
                <c:pt idx="1">
                  <c:v>0</c:v>
                </c:pt>
                <c:pt idx="2">
                  <c:v>0</c:v>
                </c:pt>
              </c:numCache>
            </c:numRef>
          </c:val>
          <c:extLst>
            <c:ext xmlns:c16="http://schemas.microsoft.com/office/drawing/2014/chart" uri="{C3380CC4-5D6E-409C-BE32-E72D297353CC}">
              <c16:uniqueId val="{00000005-AD6D-4A02-9B6F-DEDE17584B0E}"/>
            </c:ext>
          </c:extLst>
        </c:ser>
        <c:ser>
          <c:idx val="5"/>
          <c:order val="5"/>
          <c:tx>
            <c:strRef>
              <c:f>'School Data'!$J$18</c:f>
              <c:strCache>
                <c:ptCount val="1"/>
                <c:pt idx="0">
                  <c:v>Comm Funding</c:v>
                </c:pt>
              </c:strCache>
            </c:strRef>
          </c:tx>
          <c:spPr>
            <a:solidFill>
              <a:schemeClr val="accent6"/>
            </a:solidFill>
            <a:ln>
              <a:noFill/>
            </a:ln>
            <a:effectLst/>
          </c:spPr>
          <c:invertIfNegative val="0"/>
          <c:cat>
            <c:strRef>
              <c:f>'School Data'!$D$19:$D$21</c:f>
              <c:strCache>
                <c:ptCount val="3"/>
                <c:pt idx="0">
                  <c:v>2024/25</c:v>
                </c:pt>
                <c:pt idx="1">
                  <c:v>2025/26</c:v>
                </c:pt>
                <c:pt idx="2">
                  <c:v>2026/27</c:v>
                </c:pt>
              </c:strCache>
            </c:strRef>
          </c:cat>
          <c:val>
            <c:numRef>
              <c:f>'School Data'!$J$19:$J$21</c:f>
              <c:numCache>
                <c:formatCode>#,##0.00</c:formatCode>
                <c:ptCount val="3"/>
                <c:pt idx="0">
                  <c:v>0</c:v>
                </c:pt>
                <c:pt idx="1">
                  <c:v>0</c:v>
                </c:pt>
                <c:pt idx="2">
                  <c:v>0</c:v>
                </c:pt>
              </c:numCache>
            </c:numRef>
          </c:val>
          <c:extLst>
            <c:ext xmlns:c16="http://schemas.microsoft.com/office/drawing/2014/chart" uri="{C3380CC4-5D6E-409C-BE32-E72D297353CC}">
              <c16:uniqueId val="{00000006-AD6D-4A02-9B6F-DEDE17584B0E}"/>
            </c:ext>
          </c:extLst>
        </c:ser>
        <c:ser>
          <c:idx val="6"/>
          <c:order val="6"/>
          <c:tx>
            <c:strRef>
              <c:f>'School Data'!$K$18</c:f>
              <c:strCache>
                <c:ptCount val="1"/>
                <c:pt idx="0">
                  <c:v>Other</c:v>
                </c:pt>
              </c:strCache>
            </c:strRef>
          </c:tx>
          <c:spPr>
            <a:solidFill>
              <a:schemeClr val="accent1">
                <a:lumMod val="60000"/>
              </a:schemeClr>
            </a:solidFill>
            <a:ln>
              <a:noFill/>
            </a:ln>
            <a:effectLst/>
          </c:spPr>
          <c:invertIfNegative val="0"/>
          <c:cat>
            <c:strRef>
              <c:f>'School Data'!$D$19:$D$21</c:f>
              <c:strCache>
                <c:ptCount val="3"/>
                <c:pt idx="0">
                  <c:v>2024/25</c:v>
                </c:pt>
                <c:pt idx="1">
                  <c:v>2025/26</c:v>
                </c:pt>
                <c:pt idx="2">
                  <c:v>2026/27</c:v>
                </c:pt>
              </c:strCache>
            </c:strRef>
          </c:cat>
          <c:val>
            <c:numRef>
              <c:f>'School Data'!$K$19:$K$21</c:f>
              <c:numCache>
                <c:formatCode>#,##0.00</c:formatCode>
                <c:ptCount val="3"/>
                <c:pt idx="0">
                  <c:v>0</c:v>
                </c:pt>
                <c:pt idx="1">
                  <c:v>0</c:v>
                </c:pt>
                <c:pt idx="2">
                  <c:v>0</c:v>
                </c:pt>
              </c:numCache>
            </c:numRef>
          </c:val>
          <c:extLst>
            <c:ext xmlns:c16="http://schemas.microsoft.com/office/drawing/2014/chart" uri="{C3380CC4-5D6E-409C-BE32-E72D297353CC}">
              <c16:uniqueId val="{00000007-AD6D-4A02-9B6F-DEDE17584B0E}"/>
            </c:ext>
          </c:extLst>
        </c:ser>
        <c:dLbls>
          <c:showLegendKey val="0"/>
          <c:showVal val="0"/>
          <c:showCatName val="0"/>
          <c:showSerName val="0"/>
          <c:showPercent val="0"/>
          <c:showBubbleSize val="0"/>
        </c:dLbls>
        <c:gapWidth val="50"/>
        <c:overlap val="10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valAx>
      <c:spPr>
        <a:noFill/>
        <a:ln>
          <a:noFill/>
        </a:ln>
        <a:effectLst/>
      </c:spPr>
    </c:plotArea>
    <c:legend>
      <c:legendPos val="tr"/>
      <c:layout>
        <c:manualLayout>
          <c:xMode val="edge"/>
          <c:yMode val="edge"/>
          <c:x val="0.79492314388919205"/>
          <c:y val="0.17599051008303679"/>
          <c:w val="0.19682603102829968"/>
          <c:h val="0.6627343290273770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Staff</a:t>
            </a:r>
            <a:r>
              <a:rPr lang="en-US" b="1" baseline="0"/>
              <a:t> Numbers vs Pupil Numbers</a:t>
            </a:r>
            <a:endParaRPr lang="en-US" b="1"/>
          </a:p>
        </c:rich>
      </c:tx>
      <c:layout>
        <c:manualLayout>
          <c:xMode val="edge"/>
          <c:yMode val="edge"/>
          <c:x val="0.12999174917491749"/>
          <c:y val="2.846975088967971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'School Data'!$F$22</c:f>
              <c:strCache>
                <c:ptCount val="1"/>
                <c:pt idx="0">
                  <c:v>Teaching Staff</c:v>
                </c:pt>
              </c:strCache>
            </c:strRef>
          </c:tx>
          <c:spPr>
            <a:solidFill>
              <a:schemeClr val="accent2"/>
            </a:solidFill>
            <a:ln>
              <a:noFill/>
            </a:ln>
            <a:effectLst/>
          </c:spPr>
          <c:invertIfNegative val="0"/>
          <c:cat>
            <c:strRef>
              <c:f>'School Data'!$D$23:$D$25</c:f>
              <c:strCache>
                <c:ptCount val="3"/>
                <c:pt idx="0">
                  <c:v>2024/25</c:v>
                </c:pt>
                <c:pt idx="1">
                  <c:v>2025/26</c:v>
                </c:pt>
                <c:pt idx="2">
                  <c:v>2026/27</c:v>
                </c:pt>
              </c:strCache>
            </c:strRef>
          </c:cat>
          <c:val>
            <c:numRef>
              <c:f>'School Data'!$F$23:$F$25</c:f>
              <c:numCache>
                <c:formatCode>General</c:formatCode>
                <c:ptCount val="3"/>
                <c:pt idx="0">
                  <c:v>0</c:v>
                </c:pt>
                <c:pt idx="1">
                  <c:v>0</c:v>
                </c:pt>
                <c:pt idx="2">
                  <c:v>0</c:v>
                </c:pt>
              </c:numCache>
            </c:numRef>
          </c:val>
          <c:extLst>
            <c:ext xmlns:c16="http://schemas.microsoft.com/office/drawing/2014/chart" uri="{C3380CC4-5D6E-409C-BE32-E72D297353CC}">
              <c16:uniqueId val="{00000004-7981-44D0-94D8-2B9439EDF8E9}"/>
            </c:ext>
          </c:extLst>
        </c:ser>
        <c:ser>
          <c:idx val="2"/>
          <c:order val="2"/>
          <c:tx>
            <c:strRef>
              <c:f>'School Data'!$G$22</c:f>
              <c:strCache>
                <c:ptCount val="1"/>
                <c:pt idx="0">
                  <c:v>Other Staff</c:v>
                </c:pt>
              </c:strCache>
            </c:strRef>
          </c:tx>
          <c:spPr>
            <a:solidFill>
              <a:schemeClr val="accent3"/>
            </a:solidFill>
            <a:ln>
              <a:noFill/>
            </a:ln>
            <a:effectLst/>
          </c:spPr>
          <c:invertIfNegative val="0"/>
          <c:cat>
            <c:strRef>
              <c:f>'School Data'!$D$23:$D$25</c:f>
              <c:strCache>
                <c:ptCount val="3"/>
                <c:pt idx="0">
                  <c:v>2024/25</c:v>
                </c:pt>
                <c:pt idx="1">
                  <c:v>2025/26</c:v>
                </c:pt>
                <c:pt idx="2">
                  <c:v>2026/27</c:v>
                </c:pt>
              </c:strCache>
            </c:strRef>
          </c:cat>
          <c:val>
            <c:numRef>
              <c:f>'School Data'!$G$23:$G$25</c:f>
              <c:numCache>
                <c:formatCode>General</c:formatCode>
                <c:ptCount val="3"/>
                <c:pt idx="0">
                  <c:v>0</c:v>
                </c:pt>
                <c:pt idx="1">
                  <c:v>0</c:v>
                </c:pt>
                <c:pt idx="2">
                  <c:v>0</c:v>
                </c:pt>
              </c:numCache>
            </c:numRef>
          </c:val>
          <c:extLst>
            <c:ext xmlns:c16="http://schemas.microsoft.com/office/drawing/2014/chart" uri="{C3380CC4-5D6E-409C-BE32-E72D297353CC}">
              <c16:uniqueId val="{00000005-7981-44D0-94D8-2B9439EDF8E9}"/>
            </c:ext>
          </c:extLst>
        </c:ser>
        <c:dLbls>
          <c:showLegendKey val="0"/>
          <c:showVal val="0"/>
          <c:showCatName val="0"/>
          <c:showSerName val="0"/>
          <c:showPercent val="0"/>
          <c:showBubbleSize val="0"/>
        </c:dLbls>
        <c:gapWidth val="50"/>
        <c:overlap val="100"/>
        <c:axId val="1326529551"/>
        <c:axId val="1077268383"/>
      </c:barChart>
      <c:lineChart>
        <c:grouping val="standard"/>
        <c:varyColors val="0"/>
        <c:ser>
          <c:idx val="0"/>
          <c:order val="0"/>
          <c:tx>
            <c:strRef>
              <c:f>'School Data'!$E$22</c:f>
              <c:strCache>
                <c:ptCount val="1"/>
                <c:pt idx="0">
                  <c:v>Total Pupils</c:v>
                </c:pt>
              </c:strCache>
            </c:strRef>
          </c:tx>
          <c:spPr>
            <a:ln w="28575" cap="rnd">
              <a:solidFill>
                <a:schemeClr val="accent1"/>
              </a:solidFill>
              <a:round/>
            </a:ln>
            <a:effectLst/>
          </c:spPr>
          <c:marker>
            <c:symbol val="none"/>
          </c:marker>
          <c:cat>
            <c:strRef>
              <c:f>'School Data'!$D$23:$D$25</c:f>
              <c:strCache>
                <c:ptCount val="3"/>
                <c:pt idx="0">
                  <c:v>2024/25</c:v>
                </c:pt>
                <c:pt idx="1">
                  <c:v>2025/26</c:v>
                </c:pt>
                <c:pt idx="2">
                  <c:v>2026/27</c:v>
                </c:pt>
              </c:strCache>
            </c:strRef>
          </c:cat>
          <c:val>
            <c:numRef>
              <c:f>'School Data'!$E$23:$E$25</c:f>
              <c:numCache>
                <c:formatCode>General</c:formatCode>
                <c:ptCount val="3"/>
                <c:pt idx="0">
                  <c:v>0</c:v>
                </c:pt>
                <c:pt idx="1">
                  <c:v>0</c:v>
                </c:pt>
                <c:pt idx="2">
                  <c:v>0</c:v>
                </c:pt>
              </c:numCache>
            </c:numRef>
          </c:val>
          <c:smooth val="0"/>
          <c:extLst>
            <c:ext xmlns:c16="http://schemas.microsoft.com/office/drawing/2014/chart" uri="{C3380CC4-5D6E-409C-BE32-E72D297353CC}">
              <c16:uniqueId val="{00000003-7981-44D0-94D8-2B9439EDF8E9}"/>
            </c:ext>
          </c:extLst>
        </c:ser>
        <c:dLbls>
          <c:showLegendKey val="0"/>
          <c:showVal val="0"/>
          <c:showCatName val="0"/>
          <c:showSerName val="0"/>
          <c:showPercent val="0"/>
          <c:showBubbleSize val="0"/>
        </c:dLbls>
        <c:marker val="1"/>
        <c:smooth val="0"/>
        <c:axId val="513236831"/>
        <c:axId val="1077337023"/>
      </c:line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0"/>
              <a:lstStyle/>
              <a:p>
                <a:pPr>
                  <a:defRPr sz="1000" b="0" i="0" u="none" strike="noStrike" kern="1200" baseline="0">
                    <a:solidFill>
                      <a:schemeClr val="tx1">
                        <a:lumMod val="65000"/>
                        <a:lumOff val="35000"/>
                      </a:schemeClr>
                    </a:solidFill>
                    <a:latin typeface="+mn-lt"/>
                    <a:ea typeface="+mn-ea"/>
                    <a:cs typeface="+mn-cs"/>
                  </a:defRPr>
                </a:pPr>
                <a:r>
                  <a:rPr lang="en-GB"/>
                  <a:t>Staff Numbers</a:t>
                </a:r>
              </a:p>
            </c:rich>
          </c:tx>
          <c:overlay val="0"/>
          <c:spPr>
            <a:noFill/>
            <a:ln>
              <a:noFill/>
            </a:ln>
            <a:effectLst/>
          </c:spPr>
          <c:txPr>
            <a:bodyPr rot="-5400000" spcFirstLastPara="1" vertOverflow="ellipsis" vert="horz" wrap="square" anchor="ctr" anchorCtr="0"/>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valAx>
      <c:valAx>
        <c:axId val="107733702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Pupil Numbers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236831"/>
        <c:crosses val="max"/>
        <c:crossBetween val="between"/>
      </c:valAx>
      <c:catAx>
        <c:axId val="513236831"/>
        <c:scaling>
          <c:orientation val="minMax"/>
        </c:scaling>
        <c:delete val="1"/>
        <c:axPos val="b"/>
        <c:numFmt formatCode="General" sourceLinked="1"/>
        <c:majorTickMark val="out"/>
        <c:minorTickMark val="none"/>
        <c:tickLblPos val="nextTo"/>
        <c:crossAx val="107733702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Balances</a:t>
            </a:r>
          </a:p>
        </c:rich>
      </c:tx>
      <c:overlay val="0"/>
    </c:title>
    <c:autoTitleDeleted val="0"/>
    <c:plotArea>
      <c:layout/>
      <c:barChart>
        <c:barDir val="col"/>
        <c:grouping val="clustered"/>
        <c:varyColors val="0"/>
        <c:ser>
          <c:idx val="0"/>
          <c:order val="0"/>
          <c:tx>
            <c:v>In-year balance</c:v>
          </c:tx>
          <c:invertIfNegative val="0"/>
          <c:cat>
            <c:numRef>
              <c:f>'[1]SUMMARY DATA'!$B$2:$D$2</c:f>
              <c:numCache>
                <c:formatCode>General</c:formatCode>
                <c:ptCount val="3"/>
                <c:pt idx="0">
                  <c:v>2018</c:v>
                </c:pt>
                <c:pt idx="1">
                  <c:v>2019</c:v>
                </c:pt>
                <c:pt idx="2">
                  <c:v>2020</c:v>
                </c:pt>
              </c:numCache>
            </c:numRef>
          </c:cat>
          <c:val>
            <c:numRef>
              <c:f>'[1]SUMMARY DATA'!$B$39:$D$39</c:f>
              <c:numCache>
                <c:formatCode>General</c:formatCode>
                <c:ptCount val="3"/>
                <c:pt idx="0">
                  <c:v>7000</c:v>
                </c:pt>
                <c:pt idx="1">
                  <c:v>7000</c:v>
                </c:pt>
                <c:pt idx="2">
                  <c:v>7000</c:v>
                </c:pt>
              </c:numCache>
            </c:numRef>
          </c:val>
          <c:extLst>
            <c:ext xmlns:c16="http://schemas.microsoft.com/office/drawing/2014/chart" uri="{C3380CC4-5D6E-409C-BE32-E72D297353CC}">
              <c16:uniqueId val="{00000000-C7BE-46A9-BC0A-5D4B78A290EA}"/>
            </c:ext>
          </c:extLst>
        </c:ser>
        <c:ser>
          <c:idx val="1"/>
          <c:order val="1"/>
          <c:tx>
            <c:v>Cumulative Balance</c:v>
          </c:tx>
          <c:invertIfNegative val="0"/>
          <c:cat>
            <c:numRef>
              <c:f>'[1]SUMMARY DATA'!$B$2:$D$2</c:f>
              <c:numCache>
                <c:formatCode>General</c:formatCode>
                <c:ptCount val="3"/>
                <c:pt idx="0">
                  <c:v>2018</c:v>
                </c:pt>
                <c:pt idx="1">
                  <c:v>2019</c:v>
                </c:pt>
                <c:pt idx="2">
                  <c:v>2020</c:v>
                </c:pt>
              </c:numCache>
            </c:numRef>
          </c:cat>
          <c:val>
            <c:numRef>
              <c:f>'[1]SUMMARY DATA'!$B$41:$D$41</c:f>
              <c:numCache>
                <c:formatCode>General</c:formatCode>
                <c:ptCount val="3"/>
                <c:pt idx="0">
                  <c:v>7000</c:v>
                </c:pt>
                <c:pt idx="1">
                  <c:v>14000</c:v>
                </c:pt>
                <c:pt idx="2">
                  <c:v>21000</c:v>
                </c:pt>
              </c:numCache>
            </c:numRef>
          </c:val>
          <c:extLst>
            <c:ext xmlns:c16="http://schemas.microsoft.com/office/drawing/2014/chart" uri="{C3380CC4-5D6E-409C-BE32-E72D297353CC}">
              <c16:uniqueId val="{00000001-C7BE-46A9-BC0A-5D4B78A290EA}"/>
            </c:ext>
          </c:extLst>
        </c:ser>
        <c:dLbls>
          <c:showLegendKey val="0"/>
          <c:showVal val="0"/>
          <c:showCatName val="0"/>
          <c:showSerName val="0"/>
          <c:showPercent val="0"/>
          <c:showBubbleSize val="0"/>
        </c:dLbls>
        <c:gapWidth val="150"/>
        <c:axId val="71393664"/>
        <c:axId val="71395200"/>
      </c:barChart>
      <c:catAx>
        <c:axId val="71393664"/>
        <c:scaling>
          <c:orientation val="minMax"/>
        </c:scaling>
        <c:delete val="0"/>
        <c:axPos val="b"/>
        <c:numFmt formatCode="General" sourceLinked="1"/>
        <c:majorTickMark val="out"/>
        <c:minorTickMark val="none"/>
        <c:tickLblPos val="nextTo"/>
        <c:crossAx val="71395200"/>
        <c:crosses val="autoZero"/>
        <c:auto val="1"/>
        <c:lblAlgn val="ctr"/>
        <c:lblOffset val="100"/>
        <c:noMultiLvlLbl val="0"/>
      </c:catAx>
      <c:valAx>
        <c:axId val="71395200"/>
        <c:scaling>
          <c:orientation val="minMax"/>
        </c:scaling>
        <c:delete val="0"/>
        <c:axPos val="l"/>
        <c:majorGridlines/>
        <c:numFmt formatCode="General" sourceLinked="1"/>
        <c:majorTickMark val="out"/>
        <c:minorTickMark val="none"/>
        <c:tickLblPos val="nextTo"/>
        <c:crossAx val="713936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Balance</a:t>
            </a:r>
            <a:r>
              <a:rPr lang="en-GB" baseline="0"/>
              <a:t>s as percentage of in-year revenue</a:t>
            </a:r>
            <a:endParaRPr lang="en-GB"/>
          </a:p>
        </c:rich>
      </c:tx>
      <c:overlay val="0"/>
    </c:title>
    <c:autoTitleDeleted val="0"/>
    <c:plotArea>
      <c:layout/>
      <c:barChart>
        <c:barDir val="col"/>
        <c:grouping val="clustered"/>
        <c:varyColors val="0"/>
        <c:ser>
          <c:idx val="0"/>
          <c:order val="0"/>
          <c:tx>
            <c:v>In-year balance</c:v>
          </c:tx>
          <c:invertIfNegative val="0"/>
          <c:cat>
            <c:numRef>
              <c:f>'[1]SUMMARY DATA'!$B$2:$D$2</c:f>
              <c:numCache>
                <c:formatCode>General</c:formatCode>
                <c:ptCount val="3"/>
                <c:pt idx="0">
                  <c:v>2018</c:v>
                </c:pt>
                <c:pt idx="1">
                  <c:v>2019</c:v>
                </c:pt>
                <c:pt idx="2">
                  <c:v>2020</c:v>
                </c:pt>
              </c:numCache>
            </c:numRef>
          </c:cat>
          <c:val>
            <c:numRef>
              <c:f>'[1]SUMMARY DATA'!$B$52:$D$52</c:f>
              <c:numCache>
                <c:formatCode>General</c:formatCode>
                <c:ptCount val="3"/>
                <c:pt idx="0">
                  <c:v>0.42682926829268292</c:v>
                </c:pt>
                <c:pt idx="1">
                  <c:v>0.42682926829268292</c:v>
                </c:pt>
                <c:pt idx="2">
                  <c:v>0.42682926829268292</c:v>
                </c:pt>
              </c:numCache>
            </c:numRef>
          </c:val>
          <c:extLst>
            <c:ext xmlns:c16="http://schemas.microsoft.com/office/drawing/2014/chart" uri="{C3380CC4-5D6E-409C-BE32-E72D297353CC}">
              <c16:uniqueId val="{00000000-78FB-42FE-B48A-D0CB04862953}"/>
            </c:ext>
          </c:extLst>
        </c:ser>
        <c:ser>
          <c:idx val="1"/>
          <c:order val="1"/>
          <c:tx>
            <c:v>Cumulative balance</c:v>
          </c:tx>
          <c:invertIfNegative val="0"/>
          <c:cat>
            <c:numRef>
              <c:f>'[1]SUMMARY DATA'!$B$2:$D$2</c:f>
              <c:numCache>
                <c:formatCode>General</c:formatCode>
                <c:ptCount val="3"/>
                <c:pt idx="0">
                  <c:v>2018</c:v>
                </c:pt>
                <c:pt idx="1">
                  <c:v>2019</c:v>
                </c:pt>
                <c:pt idx="2">
                  <c:v>2020</c:v>
                </c:pt>
              </c:numCache>
            </c:numRef>
          </c:cat>
          <c:val>
            <c:numRef>
              <c:f>'[1]SUMMARY DATA'!$B$53:$D$53</c:f>
              <c:numCache>
                <c:formatCode>General</c:formatCode>
                <c:ptCount val="3"/>
                <c:pt idx="0">
                  <c:v>0.42682926829268292</c:v>
                </c:pt>
                <c:pt idx="1">
                  <c:v>0.85365853658536583</c:v>
                </c:pt>
                <c:pt idx="2">
                  <c:v>1.2804878048780488</c:v>
                </c:pt>
              </c:numCache>
            </c:numRef>
          </c:val>
          <c:extLst>
            <c:ext xmlns:c16="http://schemas.microsoft.com/office/drawing/2014/chart" uri="{C3380CC4-5D6E-409C-BE32-E72D297353CC}">
              <c16:uniqueId val="{00000001-78FB-42FE-B48A-D0CB04862953}"/>
            </c:ext>
          </c:extLst>
        </c:ser>
        <c:dLbls>
          <c:showLegendKey val="0"/>
          <c:showVal val="0"/>
          <c:showCatName val="0"/>
          <c:showSerName val="0"/>
          <c:showPercent val="0"/>
          <c:showBubbleSize val="0"/>
        </c:dLbls>
        <c:gapWidth val="150"/>
        <c:axId val="71658112"/>
        <c:axId val="71704960"/>
      </c:barChart>
      <c:catAx>
        <c:axId val="71658112"/>
        <c:scaling>
          <c:orientation val="minMax"/>
        </c:scaling>
        <c:delete val="0"/>
        <c:axPos val="b"/>
        <c:numFmt formatCode="General" sourceLinked="1"/>
        <c:majorTickMark val="out"/>
        <c:minorTickMark val="none"/>
        <c:tickLblPos val="nextTo"/>
        <c:crossAx val="71704960"/>
        <c:crosses val="autoZero"/>
        <c:auto val="1"/>
        <c:lblAlgn val="ctr"/>
        <c:lblOffset val="100"/>
        <c:noMultiLvlLbl val="0"/>
      </c:catAx>
      <c:valAx>
        <c:axId val="71704960"/>
        <c:scaling>
          <c:orientation val="minMax"/>
        </c:scaling>
        <c:delete val="0"/>
        <c:axPos val="l"/>
        <c:majorGridlines/>
        <c:title>
          <c:tx>
            <c:rich>
              <a:bodyPr rot="-5400000" vert="horz"/>
              <a:lstStyle/>
              <a:p>
                <a:pPr>
                  <a:defRPr/>
                </a:pPr>
                <a:r>
                  <a:rPr lang="en-US"/>
                  <a:t>Percentage of in-year revenue</a:t>
                </a:r>
              </a:p>
            </c:rich>
          </c:tx>
          <c:overlay val="0"/>
        </c:title>
        <c:numFmt formatCode="General" sourceLinked="1"/>
        <c:majorTickMark val="out"/>
        <c:minorTickMark val="none"/>
        <c:tickLblPos val="nextTo"/>
        <c:crossAx val="716581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4762</xdr:rowOff>
    </xdr:from>
    <xdr:to>
      <xdr:col>3</xdr:col>
      <xdr:colOff>761999</xdr:colOff>
      <xdr:row>16</xdr:row>
      <xdr:rowOff>0</xdr:rowOff>
    </xdr:to>
    <xdr:graphicFrame macro="">
      <xdr:nvGraphicFramePr>
        <xdr:cNvPr id="2" name="Chart 1">
          <a:extLst>
            <a:ext uri="{FF2B5EF4-FFF2-40B4-BE49-F238E27FC236}">
              <a16:creationId xmlns:a16="http://schemas.microsoft.com/office/drawing/2014/main" id="{43EDD1B7-2273-4403-AD1E-F560DCCE0D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2</xdr:row>
      <xdr:rowOff>0</xdr:rowOff>
    </xdr:from>
    <xdr:to>
      <xdr:col>9</xdr:col>
      <xdr:colOff>1</xdr:colOff>
      <xdr:row>16</xdr:row>
      <xdr:rowOff>9525</xdr:rowOff>
    </xdr:to>
    <xdr:graphicFrame macro="">
      <xdr:nvGraphicFramePr>
        <xdr:cNvPr id="3" name="Chart 2">
          <a:extLst>
            <a:ext uri="{FF2B5EF4-FFF2-40B4-BE49-F238E27FC236}">
              <a16:creationId xmlns:a16="http://schemas.microsoft.com/office/drawing/2014/main" id="{6A63CD4A-E79D-4289-9168-75A9C4BA2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3</xdr:col>
      <xdr:colOff>761999</xdr:colOff>
      <xdr:row>30</xdr:row>
      <xdr:rowOff>185738</xdr:rowOff>
    </xdr:to>
    <xdr:graphicFrame macro="">
      <xdr:nvGraphicFramePr>
        <xdr:cNvPr id="4" name="Chart 3">
          <a:extLst>
            <a:ext uri="{FF2B5EF4-FFF2-40B4-BE49-F238E27FC236}">
              <a16:creationId xmlns:a16="http://schemas.microsoft.com/office/drawing/2014/main" id="{AD31EFAB-3E85-4E6D-9B38-3168AA8C7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17</xdr:row>
      <xdr:rowOff>0</xdr:rowOff>
    </xdr:from>
    <xdr:to>
      <xdr:col>8</xdr:col>
      <xdr:colOff>761999</xdr:colOff>
      <xdr:row>30</xdr:row>
      <xdr:rowOff>185738</xdr:rowOff>
    </xdr:to>
    <xdr:graphicFrame macro="">
      <xdr:nvGraphicFramePr>
        <xdr:cNvPr id="6" name="Chart 5">
          <a:extLst>
            <a:ext uri="{FF2B5EF4-FFF2-40B4-BE49-F238E27FC236}">
              <a16:creationId xmlns:a16="http://schemas.microsoft.com/office/drawing/2014/main" id="{9E749446-C208-47CA-91A8-6042DEECE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32</xdr:row>
      <xdr:rowOff>0</xdr:rowOff>
    </xdr:from>
    <xdr:to>
      <xdr:col>4</xdr:col>
      <xdr:colOff>0</xdr:colOff>
      <xdr:row>46</xdr:row>
      <xdr:rowOff>9525</xdr:rowOff>
    </xdr:to>
    <xdr:graphicFrame macro="">
      <xdr:nvGraphicFramePr>
        <xdr:cNvPr id="8" name="Chart 7">
          <a:extLst>
            <a:ext uri="{FF2B5EF4-FFF2-40B4-BE49-F238E27FC236}">
              <a16:creationId xmlns:a16="http://schemas.microsoft.com/office/drawing/2014/main" id="{D2EA99A2-99CF-4EA0-A51B-D1B87EA65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32</xdr:row>
      <xdr:rowOff>0</xdr:rowOff>
    </xdr:from>
    <xdr:to>
      <xdr:col>9</xdr:col>
      <xdr:colOff>0</xdr:colOff>
      <xdr:row>46</xdr:row>
      <xdr:rowOff>9525</xdr:rowOff>
    </xdr:to>
    <xdr:graphicFrame macro="">
      <xdr:nvGraphicFramePr>
        <xdr:cNvPr id="9" name="Chart 8">
          <a:extLst>
            <a:ext uri="{FF2B5EF4-FFF2-40B4-BE49-F238E27FC236}">
              <a16:creationId xmlns:a16="http://schemas.microsoft.com/office/drawing/2014/main" id="{F5B67F43-9DFB-4B6A-94F1-43857C471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11112</xdr:colOff>
      <xdr:row>2</xdr:row>
      <xdr:rowOff>11113</xdr:rowOff>
    </xdr:from>
    <xdr:to>
      <xdr:col>11</xdr:col>
      <xdr:colOff>523875</xdr:colOff>
      <xdr:row>19</xdr:row>
      <xdr:rowOff>11112</xdr:rowOff>
    </xdr:to>
    <xdr:graphicFrame macro="">
      <xdr:nvGraphicFramePr>
        <xdr:cNvPr id="2" name="Chart 1" descr="A bar chart showing amounts from £5,000 to £25,000 on the vertical axis and years from 2018 to 2020 on the horizontal axis. There are two bars, one showing in-year balance and one cumulative balance, which will vary from school to school.">
          <a:extLst>
            <a:ext uri="{FF2B5EF4-FFF2-40B4-BE49-F238E27FC236}">
              <a16:creationId xmlns:a16="http://schemas.microsoft.com/office/drawing/2014/main" id="{CBB75F13-F412-40DB-90B4-BBDC1BFB2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311150</xdr:colOff>
      <xdr:row>20</xdr:row>
      <xdr:rowOff>158750</xdr:rowOff>
    </xdr:from>
    <xdr:to>
      <xdr:col>11</xdr:col>
      <xdr:colOff>511175</xdr:colOff>
      <xdr:row>38</xdr:row>
      <xdr:rowOff>4762</xdr:rowOff>
    </xdr:to>
    <xdr:graphicFrame macro="">
      <xdr:nvGraphicFramePr>
        <xdr:cNvPr id="3" name="Chart 2" descr="A bar chart showing percentage of in-year revenue from 0% to 140% on the vertical axis and years from 2018 to 2020 on the horizontal axis. There are two bars, one showing in-year balance and one cumulative balance, which will vary from school to school.">
          <a:extLst>
            <a:ext uri="{FF2B5EF4-FFF2-40B4-BE49-F238E27FC236}">
              <a16:creationId xmlns:a16="http://schemas.microsoft.com/office/drawing/2014/main" id="{85243EAE-416E-4842-A7E8-5840068EB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hibber\Downloads\Primary_workbook_templates_v2_accessi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OR NOTE"/>
      <sheetName val="PRIMARY NOTES"/>
      <sheetName val="STEPWISE OVERVIEW"/>
      <sheetName val="SUMMARY DATA"/>
      <sheetName val="DEPLOYMENT BASE YEAR"/>
      <sheetName val="DEPLOYMENT PLANNED YEAR"/>
      <sheetName val="DEPLOYMENT PROJECTION YEAR"/>
      <sheetName val="LINKED SHEET NOTES"/>
      <sheetName val="WHAT IS CONTACT RATIO"/>
      <sheetName val="MODELLING CONTACT "/>
      <sheetName val="WHAT IS AVERAGE CLASS SIZE"/>
      <sheetName val="BONUS AND BASIC"/>
      <sheetName val="AT COST REFERENCING"/>
      <sheetName val="METRICS"/>
    </sheetNames>
    <sheetDataSet>
      <sheetData sheetId="0"/>
      <sheetData sheetId="1"/>
      <sheetData sheetId="2"/>
      <sheetData sheetId="3">
        <row r="2">
          <cell r="B2">
            <v>2018</v>
          </cell>
          <cell r="C2">
            <v>2019</v>
          </cell>
          <cell r="D2">
            <v>2020</v>
          </cell>
        </row>
        <row r="4">
          <cell r="A4" t="str">
            <v>Reception</v>
          </cell>
          <cell r="D4">
            <v>60</v>
          </cell>
        </row>
        <row r="5">
          <cell r="A5" t="str">
            <v>Year 1</v>
          </cell>
          <cell r="D5">
            <v>60</v>
          </cell>
        </row>
        <row r="6">
          <cell r="A6" t="str">
            <v>Year 2</v>
          </cell>
          <cell r="D6">
            <v>60</v>
          </cell>
        </row>
        <row r="7">
          <cell r="A7" t="str">
            <v>Year 3</v>
          </cell>
          <cell r="D7">
            <v>60</v>
          </cell>
        </row>
        <row r="8">
          <cell r="A8" t="str">
            <v>Year 4</v>
          </cell>
          <cell r="D8">
            <v>60</v>
          </cell>
        </row>
        <row r="9">
          <cell r="A9" t="str">
            <v>Year 5</v>
          </cell>
          <cell r="D9">
            <v>60</v>
          </cell>
        </row>
        <row r="10">
          <cell r="A10" t="str">
            <v>Year 6</v>
          </cell>
          <cell r="D10">
            <v>60</v>
          </cell>
        </row>
        <row r="13">
          <cell r="D13">
            <v>17</v>
          </cell>
        </row>
        <row r="39">
          <cell r="B39">
            <v>7000</v>
          </cell>
          <cell r="C39">
            <v>7000</v>
          </cell>
          <cell r="D39">
            <v>7000</v>
          </cell>
        </row>
        <row r="41">
          <cell r="B41">
            <v>7000</v>
          </cell>
          <cell r="C41">
            <v>14000</v>
          </cell>
          <cell r="D41">
            <v>21000</v>
          </cell>
        </row>
        <row r="52">
          <cell r="B52">
            <v>0.42682926829268292</v>
          </cell>
          <cell r="C52">
            <v>0.42682926829268292</v>
          </cell>
          <cell r="D52">
            <v>0.42682926829268292</v>
          </cell>
        </row>
        <row r="53">
          <cell r="B53">
            <v>0.42682926829268292</v>
          </cell>
          <cell r="C53">
            <v>0.85365853658536583</v>
          </cell>
          <cell r="D53">
            <v>1.2804878048780488</v>
          </cell>
        </row>
      </sheetData>
      <sheetData sheetId="4">
        <row r="3">
          <cell r="B3">
            <v>10</v>
          </cell>
        </row>
        <row r="20">
          <cell r="C20">
            <v>31.578947368421051</v>
          </cell>
        </row>
        <row r="21">
          <cell r="C21">
            <v>0.78235294117647058</v>
          </cell>
        </row>
        <row r="22">
          <cell r="C22">
            <v>7.8235294117647056</v>
          </cell>
        </row>
        <row r="23">
          <cell r="C23">
            <v>2.9</v>
          </cell>
        </row>
        <row r="27">
          <cell r="C27">
            <v>25.925925925925927</v>
          </cell>
        </row>
        <row r="28">
          <cell r="C28">
            <v>30</v>
          </cell>
        </row>
      </sheetData>
      <sheetData sheetId="5">
        <row r="3">
          <cell r="B3">
            <v>10</v>
          </cell>
        </row>
        <row r="20">
          <cell r="C20">
            <v>31.578947368421051</v>
          </cell>
        </row>
        <row r="21">
          <cell r="C21">
            <v>0.78239999999999998</v>
          </cell>
        </row>
        <row r="22">
          <cell r="C22">
            <v>7.8239999999999998</v>
          </cell>
        </row>
        <row r="23">
          <cell r="C23">
            <v>17</v>
          </cell>
        </row>
        <row r="24">
          <cell r="C24">
            <v>2.9</v>
          </cell>
        </row>
        <row r="28">
          <cell r="C28">
            <v>25.925925925925927</v>
          </cell>
        </row>
        <row r="29">
          <cell r="C29">
            <v>30</v>
          </cell>
        </row>
      </sheetData>
      <sheetData sheetId="6">
        <row r="3">
          <cell r="B3">
            <v>10</v>
          </cell>
        </row>
        <row r="20">
          <cell r="C20">
            <v>31.578947368421051</v>
          </cell>
        </row>
        <row r="22">
          <cell r="C22">
            <v>7.8239999999999998</v>
          </cell>
        </row>
        <row r="23">
          <cell r="C23">
            <v>17</v>
          </cell>
        </row>
        <row r="24">
          <cell r="C24">
            <v>2.9</v>
          </cell>
        </row>
        <row r="28">
          <cell r="C28">
            <v>25.925925925925927</v>
          </cell>
        </row>
        <row r="29">
          <cell r="C29">
            <v>30</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government/publications/coronavirus-covid-19-recovery-premium-funding-allocations-and-conditions-of-grant-2023-to-2024/coronavirus-covid-19-recovery-premium-2023-to-2024-conditions-of-grant-for-local-authorities" TargetMode="External"/><Relationship Id="rId3" Type="http://schemas.openxmlformats.org/officeDocument/2006/relationships/hyperlink" Target="https://www.gov.uk/guidance/school-capital-funding" TargetMode="External"/><Relationship Id="rId7" Type="http://schemas.openxmlformats.org/officeDocument/2006/relationships/hyperlink" Target="https://www.gov.uk/government/publications/teachers-pay-additional-grant-2024-to-2025" TargetMode="External"/><Relationship Id="rId2" Type="http://schemas.openxmlformats.org/officeDocument/2006/relationships/hyperlink" Target="https://www.gov.uk/government/publications/pupil-premium-allocations-and-conditions-of-grant-2024-to-2025" TargetMode="External"/><Relationship Id="rId1" Type="http://schemas.openxmlformats.org/officeDocument/2006/relationships/hyperlink" Target="https://www.gov.uk/government/publications/universal-infant-free-school-meals-uifsm-2023-to-2024/universal-infant-free-school-meals-uifsm-conditions-of-grant-2023-to-2024" TargetMode="External"/><Relationship Id="rId6" Type="http://schemas.openxmlformats.org/officeDocument/2006/relationships/hyperlink" Target="https://www.gov.uk/guidance/pe-and-sport-premium-for-primary-schools" TargetMode="External"/><Relationship Id="rId5" Type="http://schemas.openxmlformats.org/officeDocument/2006/relationships/hyperlink" Target="https://www.gov.uk/government/publications/national-tutoring-programme-guidance-for-schools-academic-year-202324/national-tutoring-programme-guidance-for-schools-academic-year-202324" TargetMode="External"/><Relationship Id="rId10" Type="http://schemas.openxmlformats.org/officeDocument/2006/relationships/printerSettings" Target="../printerSettings/printerSettings3.bin"/><Relationship Id="rId4" Type="http://schemas.openxmlformats.org/officeDocument/2006/relationships/hyperlink" Target="https://www.gov.uk/government/publications/school-teachers-review-body-33rd-report-2023" TargetMode="External"/><Relationship Id="rId9" Type="http://schemas.openxmlformats.org/officeDocument/2006/relationships/hyperlink" Target="https://www.gov.uk/government/publications/teachers-pension-employer-contribution-grant-2024-for-schools-high-needs-settings-and-local-authorities-2024-to-202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C37"/>
  <sheetViews>
    <sheetView showGridLines="0" tabSelected="1" workbookViewId="0">
      <selection activeCell="C26" sqref="C26"/>
    </sheetView>
  </sheetViews>
  <sheetFormatPr defaultRowHeight="15" x14ac:dyDescent="0.2"/>
  <cols>
    <col min="1" max="2" width="2.5546875" customWidth="1"/>
    <col min="3" max="3" width="65.5546875" customWidth="1"/>
  </cols>
  <sheetData>
    <row r="1" spans="1:3" ht="18" x14ac:dyDescent="0.25">
      <c r="A1" s="337" t="s">
        <v>0</v>
      </c>
      <c r="B1" s="337"/>
      <c r="C1" s="337"/>
    </row>
    <row r="2" spans="1:3" ht="4.5" customHeight="1" x14ac:dyDescent="0.25">
      <c r="A2" s="95"/>
    </row>
    <row r="3" spans="1:3" ht="18" x14ac:dyDescent="0.25">
      <c r="A3" s="95" t="s">
        <v>1</v>
      </c>
    </row>
    <row r="4" spans="1:3" ht="18" x14ac:dyDescent="0.25">
      <c r="A4" s="95"/>
    </row>
    <row r="5" spans="1:3" ht="18" x14ac:dyDescent="0.25">
      <c r="A5" s="219" t="s">
        <v>583</v>
      </c>
    </row>
    <row r="6" spans="1:3" ht="9.75" customHeight="1" x14ac:dyDescent="0.25">
      <c r="A6" s="95"/>
    </row>
    <row r="7" spans="1:3" ht="54" customHeight="1" x14ac:dyDescent="0.25">
      <c r="A7" s="341" t="s">
        <v>2</v>
      </c>
      <c r="B7" s="341"/>
      <c r="C7" s="341"/>
    </row>
    <row r="8" spans="1:3" ht="9.75" customHeight="1" x14ac:dyDescent="0.25">
      <c r="A8" s="95"/>
    </row>
    <row r="9" spans="1:3" ht="15.75" x14ac:dyDescent="0.25">
      <c r="A9" s="66" t="s">
        <v>3</v>
      </c>
      <c r="B9" s="66"/>
    </row>
    <row r="11" spans="1:3" ht="15.75" x14ac:dyDescent="0.25">
      <c r="A11" s="207" t="s">
        <v>4</v>
      </c>
      <c r="B11" s="207"/>
      <c r="C11" s="206"/>
    </row>
    <row r="13" spans="1:3" ht="15.75" x14ac:dyDescent="0.25">
      <c r="A13" s="339" t="s">
        <v>5</v>
      </c>
      <c r="B13" s="339"/>
      <c r="C13" s="339"/>
    </row>
    <row r="15" spans="1:3" ht="15.75" x14ac:dyDescent="0.25">
      <c r="A15" s="66" t="s">
        <v>6</v>
      </c>
      <c r="B15" s="66"/>
    </row>
    <row r="16" spans="1:3" x14ac:dyDescent="0.2">
      <c r="B16" t="s">
        <v>7</v>
      </c>
    </row>
    <row r="17" spans="1:3" x14ac:dyDescent="0.2">
      <c r="C17" t="s">
        <v>8</v>
      </c>
    </row>
    <row r="18" spans="1:3" x14ac:dyDescent="0.2">
      <c r="C18" t="s">
        <v>9</v>
      </c>
    </row>
    <row r="19" spans="1:3" x14ac:dyDescent="0.2">
      <c r="C19" t="s">
        <v>10</v>
      </c>
    </row>
    <row r="20" spans="1:3" x14ac:dyDescent="0.2">
      <c r="C20" t="s">
        <v>11</v>
      </c>
    </row>
    <row r="21" spans="1:3" x14ac:dyDescent="0.2">
      <c r="B21" t="s">
        <v>12</v>
      </c>
    </row>
    <row r="22" spans="1:3" x14ac:dyDescent="0.2">
      <c r="C22" t="s">
        <v>13</v>
      </c>
    </row>
    <row r="24" spans="1:3" ht="15.75" x14ac:dyDescent="0.25">
      <c r="A24" s="66" t="s">
        <v>14</v>
      </c>
      <c r="B24" s="66"/>
    </row>
    <row r="25" spans="1:3" x14ac:dyDescent="0.2">
      <c r="B25" t="s">
        <v>7</v>
      </c>
    </row>
    <row r="26" spans="1:3" ht="30" x14ac:dyDescent="0.2">
      <c r="C26" s="94" t="s">
        <v>15</v>
      </c>
    </row>
    <row r="27" spans="1:3" x14ac:dyDescent="0.2">
      <c r="C27" t="s">
        <v>16</v>
      </c>
    </row>
    <row r="28" spans="1:3" x14ac:dyDescent="0.2">
      <c r="C28" t="s">
        <v>17</v>
      </c>
    </row>
    <row r="29" spans="1:3" x14ac:dyDescent="0.2">
      <c r="C29" t="s">
        <v>18</v>
      </c>
    </row>
    <row r="31" spans="1:3" ht="15.75" x14ac:dyDescent="0.25">
      <c r="A31" s="340" t="s">
        <v>19</v>
      </c>
      <c r="B31" s="340"/>
      <c r="C31" s="340"/>
    </row>
    <row r="33" spans="1:3" ht="15.75" x14ac:dyDescent="0.25">
      <c r="A33" s="66" t="s">
        <v>20</v>
      </c>
    </row>
    <row r="34" spans="1:3" ht="31.5" customHeight="1" x14ac:dyDescent="0.2">
      <c r="B34" s="338" t="s">
        <v>21</v>
      </c>
      <c r="C34" s="338"/>
    </row>
    <row r="36" spans="1:3" ht="15.75" x14ac:dyDescent="0.25">
      <c r="A36" s="66" t="s">
        <v>22</v>
      </c>
    </row>
    <row r="37" spans="1:3" ht="29.45" customHeight="1" x14ac:dyDescent="0.2">
      <c r="B37" s="338" t="s">
        <v>23</v>
      </c>
      <c r="C37" s="338"/>
    </row>
  </sheetData>
  <sheetProtection algorithmName="SHA-512" hashValue="wzVz3eDJ7EoV1LQNXf5CyOWYKdW9nn+HJJfVck3aRwI5hW3VUdVzT9+4fjXoPJHNnYx2x+CNCFCCW38677rx/Q==" saltValue="gxxrE35PtJ7Kpf3lKgCVZw==" spinCount="100000" sheet="1" objects="1" scenarios="1"/>
  <mergeCells count="6">
    <mergeCell ref="A1:C1"/>
    <mergeCell ref="B34:C34"/>
    <mergeCell ref="B37:C37"/>
    <mergeCell ref="A13:C13"/>
    <mergeCell ref="A31:C31"/>
    <mergeCell ref="A7:C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3B7B-338D-4382-8D57-1E59BA0C3322}">
  <sheetPr codeName="Sheet2">
    <tabColor rgb="FFC00000"/>
  </sheetPr>
  <dimension ref="A1:H17"/>
  <sheetViews>
    <sheetView showGridLines="0" workbookViewId="0">
      <selection activeCell="A13" sqref="A13:H13"/>
    </sheetView>
  </sheetViews>
  <sheetFormatPr defaultRowHeight="15" x14ac:dyDescent="0.2"/>
  <cols>
    <col min="1" max="1" width="8.88671875" customWidth="1"/>
    <col min="9" max="9" width="1.88671875" customWidth="1"/>
  </cols>
  <sheetData>
    <row r="1" spans="1:8" ht="18" x14ac:dyDescent="0.25">
      <c r="A1" s="337" t="s">
        <v>0</v>
      </c>
      <c r="B1" s="337"/>
      <c r="C1" s="337"/>
      <c r="D1" s="337"/>
      <c r="E1" s="337"/>
      <c r="F1" s="337"/>
      <c r="G1" s="337"/>
      <c r="H1" s="337"/>
    </row>
    <row r="2" spans="1:8" ht="18" x14ac:dyDescent="0.25">
      <c r="A2" s="95"/>
    </row>
    <row r="3" spans="1:8" ht="18" x14ac:dyDescent="0.25">
      <c r="A3" s="95" t="s">
        <v>24</v>
      </c>
    </row>
    <row r="4" spans="1:8" ht="18" x14ac:dyDescent="0.25">
      <c r="A4" s="95"/>
    </row>
    <row r="5" spans="1:8" ht="60" customHeight="1" x14ac:dyDescent="0.2">
      <c r="A5" s="343" t="s">
        <v>25</v>
      </c>
      <c r="B5" s="343"/>
      <c r="C5" s="343"/>
      <c r="D5" s="343"/>
      <c r="E5" s="343"/>
      <c r="F5" s="343"/>
      <c r="G5" s="343"/>
      <c r="H5" s="343"/>
    </row>
    <row r="7" spans="1:8" s="221" customFormat="1" ht="51.6" customHeight="1" x14ac:dyDescent="0.2">
      <c r="A7" s="221" t="s">
        <v>26</v>
      </c>
      <c r="B7" s="344" t="s">
        <v>584</v>
      </c>
      <c r="C7" s="344"/>
      <c r="D7" s="344"/>
      <c r="E7" s="344"/>
      <c r="F7" s="344"/>
      <c r="G7" s="344"/>
      <c r="H7" s="344"/>
    </row>
    <row r="8" spans="1:8" x14ac:dyDescent="0.2">
      <c r="A8" t="s">
        <v>27</v>
      </c>
      <c r="B8" t="s">
        <v>541</v>
      </c>
    </row>
    <row r="9" spans="1:8" x14ac:dyDescent="0.2">
      <c r="A9" t="s">
        <v>28</v>
      </c>
      <c r="B9" t="s">
        <v>585</v>
      </c>
    </row>
    <row r="11" spans="1:8" ht="30" customHeight="1" x14ac:dyDescent="0.2">
      <c r="A11" s="343" t="s">
        <v>29</v>
      </c>
      <c r="B11" s="343"/>
      <c r="C11" s="343"/>
      <c r="D11" s="343"/>
      <c r="E11" s="343"/>
      <c r="F11" s="343"/>
      <c r="G11" s="343"/>
      <c r="H11" s="343"/>
    </row>
    <row r="13" spans="1:8" ht="32.25" customHeight="1" x14ac:dyDescent="0.2">
      <c r="A13" s="343" t="s">
        <v>30</v>
      </c>
      <c r="B13" s="343"/>
      <c r="C13" s="343"/>
      <c r="D13" s="343"/>
      <c r="E13" s="343"/>
      <c r="F13" s="343"/>
      <c r="G13" s="343"/>
      <c r="H13" s="343"/>
    </row>
    <row r="15" spans="1:8" ht="47.25" customHeight="1" x14ac:dyDescent="0.2">
      <c r="A15" s="343" t="s">
        <v>31</v>
      </c>
      <c r="B15" s="343"/>
      <c r="C15" s="343"/>
      <c r="D15" s="343"/>
      <c r="E15" s="343"/>
      <c r="F15" s="343"/>
      <c r="G15" s="343"/>
      <c r="H15" s="343"/>
    </row>
    <row r="17" spans="1:8" ht="32.25" customHeight="1" x14ac:dyDescent="0.25">
      <c r="A17" s="342" t="s">
        <v>32</v>
      </c>
      <c r="B17" s="342"/>
      <c r="C17" s="342"/>
      <c r="D17" s="342"/>
      <c r="E17" s="342"/>
      <c r="F17" s="342"/>
      <c r="G17" s="342"/>
      <c r="H17" s="342"/>
    </row>
  </sheetData>
  <sheetProtection algorithmName="SHA-512" hashValue="saRVPjq/suqGTE3Q/rdVz3XyrkQDcM13hDmhxnIKPfGJTk/uEpSQx6WhFsYm6RiJm3w+tpFIsX/eSvP3WZT6Nw==" saltValue="vpk9IMl65sIyhLXiI6cJhQ==" spinCount="100000" sheet="1" objects="1" scenarios="1"/>
  <mergeCells count="7">
    <mergeCell ref="A1:H1"/>
    <mergeCell ref="A17:H17"/>
    <mergeCell ref="A5:H5"/>
    <mergeCell ref="B7:H7"/>
    <mergeCell ref="A11:H11"/>
    <mergeCell ref="A13:H13"/>
    <mergeCell ref="A15:H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B5FA-E8EA-4748-B39F-EE3CE42988EC}">
  <sheetPr codeName="Sheet3">
    <tabColor rgb="FFC00000"/>
    <pageSetUpPr fitToPage="1"/>
  </sheetPr>
  <dimension ref="A1:G32"/>
  <sheetViews>
    <sheetView topLeftCell="A3" workbookViewId="0">
      <selection activeCell="C9" sqref="C9:E9"/>
    </sheetView>
  </sheetViews>
  <sheetFormatPr defaultColWidth="8.88671875" defaultRowHeight="12.75" x14ac:dyDescent="0.2"/>
  <cols>
    <col min="1" max="1" width="2.109375" style="185" customWidth="1"/>
    <col min="2" max="2" width="26.88671875" style="185" customWidth="1"/>
    <col min="3" max="3" width="12.21875" style="184" customWidth="1"/>
    <col min="4" max="4" width="12.21875" style="185" customWidth="1"/>
    <col min="5" max="5" width="12.21875" style="186" customWidth="1"/>
    <col min="6" max="6" width="1.44140625" style="185" customWidth="1"/>
    <col min="7" max="7" width="8.88671875" style="196"/>
    <col min="8" max="16384" width="8.88671875" style="185"/>
  </cols>
  <sheetData>
    <row r="1" spans="1:7" customFormat="1" ht="18" x14ac:dyDescent="0.25">
      <c r="A1" s="337" t="s">
        <v>0</v>
      </c>
      <c r="B1" s="337"/>
      <c r="C1" s="337"/>
      <c r="D1" s="337"/>
      <c r="E1" s="337"/>
    </row>
    <row r="2" spans="1:7" customFormat="1" ht="18" x14ac:dyDescent="0.25">
      <c r="A2" s="95"/>
    </row>
    <row r="3" spans="1:7" ht="18" x14ac:dyDescent="0.25">
      <c r="A3" s="95" t="s">
        <v>33</v>
      </c>
    </row>
    <row r="4" spans="1:7" ht="13.5" thickBot="1" x14ac:dyDescent="0.25"/>
    <row r="5" spans="1:7" s="188" customFormat="1" ht="15.75" thickBot="1" x14ac:dyDescent="0.25">
      <c r="B5" s="192"/>
      <c r="C5" s="187" t="s">
        <v>34</v>
      </c>
      <c r="D5" s="187" t="s">
        <v>542</v>
      </c>
      <c r="E5" s="187" t="s">
        <v>543</v>
      </c>
      <c r="G5" s="196"/>
    </row>
    <row r="6" spans="1:7" s="188" customFormat="1" ht="15.75" thickBot="1" x14ac:dyDescent="0.25">
      <c r="B6" s="199"/>
      <c r="C6" s="198"/>
      <c r="D6" s="198"/>
      <c r="E6" s="198"/>
      <c r="G6" s="196"/>
    </row>
    <row r="7" spans="1:7" s="188" customFormat="1" ht="15.75" thickBot="1" x14ac:dyDescent="0.25">
      <c r="A7" s="345" t="s">
        <v>35</v>
      </c>
      <c r="B7" s="346"/>
      <c r="C7" s="191"/>
      <c r="D7" s="191"/>
      <c r="E7" s="191"/>
      <c r="G7" s="196"/>
    </row>
    <row r="8" spans="1:7" s="188" customFormat="1" ht="15.75" thickBot="1" x14ac:dyDescent="0.25">
      <c r="B8" s="194" t="s">
        <v>36</v>
      </c>
      <c r="C8" s="193" t="s">
        <v>37</v>
      </c>
      <c r="D8" s="190">
        <v>1.9E-2</v>
      </c>
      <c r="E8" s="190">
        <v>1.9E-2</v>
      </c>
      <c r="G8" s="196"/>
    </row>
    <row r="9" spans="1:7" s="188" customFormat="1" ht="15.75" thickBot="1" x14ac:dyDescent="0.25">
      <c r="B9" s="194" t="s">
        <v>39</v>
      </c>
      <c r="C9" s="347" t="s">
        <v>38</v>
      </c>
      <c r="D9" s="348"/>
      <c r="E9" s="349"/>
      <c r="G9" s="314" t="s">
        <v>40</v>
      </c>
    </row>
    <row r="10" spans="1:7" s="188" customFormat="1" ht="15.75" thickBot="1" x14ac:dyDescent="0.25">
      <c r="B10" s="194" t="s">
        <v>41</v>
      </c>
      <c r="C10" s="347" t="s">
        <v>38</v>
      </c>
      <c r="D10" s="348"/>
      <c r="E10" s="349"/>
      <c r="G10" s="314" t="s">
        <v>42</v>
      </c>
    </row>
    <row r="11" spans="1:7" s="188" customFormat="1" ht="15.75" thickBot="1" x14ac:dyDescent="0.25">
      <c r="B11" s="194" t="s">
        <v>43</v>
      </c>
      <c r="C11" s="347" t="s">
        <v>38</v>
      </c>
      <c r="D11" s="348"/>
      <c r="E11" s="349"/>
      <c r="G11" s="314" t="s">
        <v>44</v>
      </c>
    </row>
    <row r="12" spans="1:7" s="188" customFormat="1" ht="15.75" thickBot="1" x14ac:dyDescent="0.25">
      <c r="B12" s="194" t="s">
        <v>45</v>
      </c>
      <c r="C12" s="347" t="s">
        <v>38</v>
      </c>
      <c r="D12" s="348"/>
      <c r="E12" s="349"/>
      <c r="G12" s="314" t="s">
        <v>46</v>
      </c>
    </row>
    <row r="13" spans="1:7" s="188" customFormat="1" ht="15.75" thickBot="1" x14ac:dyDescent="0.25">
      <c r="B13" s="194" t="s">
        <v>47</v>
      </c>
      <c r="C13" s="347" t="s">
        <v>38</v>
      </c>
      <c r="D13" s="348"/>
      <c r="E13" s="349"/>
      <c r="G13" s="314" t="s">
        <v>48</v>
      </c>
    </row>
    <row r="14" spans="1:7" s="188" customFormat="1" ht="15.75" thickBot="1" x14ac:dyDescent="0.25">
      <c r="B14" s="194" t="s">
        <v>49</v>
      </c>
      <c r="C14" s="347" t="s">
        <v>38</v>
      </c>
      <c r="D14" s="348"/>
      <c r="E14" s="349"/>
      <c r="G14" s="314" t="s">
        <v>586</v>
      </c>
    </row>
    <row r="15" spans="1:7" s="188" customFormat="1" ht="15.75" thickBot="1" x14ac:dyDescent="0.25">
      <c r="B15" s="194" t="s">
        <v>571</v>
      </c>
      <c r="C15" s="347" t="s">
        <v>38</v>
      </c>
      <c r="D15" s="348"/>
      <c r="E15" s="349"/>
      <c r="G15" s="314" t="s">
        <v>590</v>
      </c>
    </row>
    <row r="16" spans="1:7" s="188" customFormat="1" ht="15.75" thickBot="1" x14ac:dyDescent="0.25">
      <c r="B16" s="194" t="s">
        <v>589</v>
      </c>
      <c r="C16" s="347" t="s">
        <v>38</v>
      </c>
      <c r="D16" s="348"/>
      <c r="E16" s="349"/>
      <c r="G16" s="314" t="s">
        <v>591</v>
      </c>
    </row>
    <row r="17" spans="1:7" s="188" customFormat="1" ht="15.75" thickBot="1" x14ac:dyDescent="0.25">
      <c r="A17" s="205"/>
      <c r="B17" s="204"/>
      <c r="C17" s="200"/>
      <c r="D17" s="201"/>
      <c r="E17" s="201"/>
      <c r="G17" s="197"/>
    </row>
    <row r="18" spans="1:7" s="188" customFormat="1" ht="15.75" thickBot="1" x14ac:dyDescent="0.25">
      <c r="A18" s="345" t="s">
        <v>50</v>
      </c>
      <c r="B18" s="346"/>
      <c r="C18" s="202"/>
      <c r="D18" s="203"/>
      <c r="E18" s="203"/>
      <c r="G18" s="197"/>
    </row>
    <row r="19" spans="1:7" s="188" customFormat="1" ht="15.75" customHeight="1" thickBot="1" x14ac:dyDescent="0.25">
      <c r="B19" s="194" t="s">
        <v>51</v>
      </c>
      <c r="C19" s="336">
        <v>6.5000000000000002E-2</v>
      </c>
      <c r="D19" s="336">
        <v>0.03</v>
      </c>
      <c r="E19" s="336">
        <v>0.03</v>
      </c>
      <c r="G19" s="314" t="s">
        <v>587</v>
      </c>
    </row>
    <row r="20" spans="1:7" s="188" customFormat="1" ht="15.75" thickBot="1" x14ac:dyDescent="0.25">
      <c r="B20" s="194" t="s">
        <v>52</v>
      </c>
      <c r="C20" s="336">
        <v>6.5000000000000002E-2</v>
      </c>
      <c r="D20" s="336">
        <v>0.03</v>
      </c>
      <c r="E20" s="336">
        <v>0.03</v>
      </c>
      <c r="G20" s="196"/>
    </row>
    <row r="21" spans="1:7" s="188" customFormat="1" ht="15.75" thickBot="1" x14ac:dyDescent="0.25">
      <c r="B21" s="194" t="s">
        <v>588</v>
      </c>
      <c r="C21" s="335">
        <v>0.03</v>
      </c>
      <c r="D21" s="195">
        <v>0.03</v>
      </c>
      <c r="E21" s="195">
        <v>0.03</v>
      </c>
      <c r="G21" s="196"/>
    </row>
    <row r="22" spans="1:7" s="188" customFormat="1" ht="15.75" thickBot="1" x14ac:dyDescent="0.25">
      <c r="B22" s="194" t="s">
        <v>53</v>
      </c>
      <c r="C22" s="347" t="s">
        <v>54</v>
      </c>
      <c r="D22" s="348"/>
      <c r="E22" s="349"/>
      <c r="G22" s="196"/>
    </row>
    <row r="23" spans="1:7" s="188" customFormat="1" ht="15.75" thickBot="1" x14ac:dyDescent="0.25">
      <c r="B23" s="194" t="s">
        <v>55</v>
      </c>
      <c r="C23" s="195">
        <v>0.20100000000000001</v>
      </c>
      <c r="D23" s="195">
        <v>0.20100000000000001</v>
      </c>
      <c r="E23" s="195">
        <v>0.20100000000000001</v>
      </c>
      <c r="G23" s="196"/>
    </row>
    <row r="24" spans="1:7" s="188" customFormat="1" ht="15.75" thickBot="1" x14ac:dyDescent="0.25">
      <c r="A24" s="205"/>
      <c r="B24" s="204"/>
      <c r="C24" s="200"/>
      <c r="D24" s="201"/>
      <c r="E24" s="201"/>
      <c r="G24" s="196"/>
    </row>
    <row r="25" spans="1:7" s="188" customFormat="1" ht="15.75" thickBot="1" x14ac:dyDescent="0.25">
      <c r="A25" s="345" t="s">
        <v>56</v>
      </c>
      <c r="B25" s="346"/>
      <c r="C25" s="202"/>
      <c r="D25" s="203"/>
      <c r="E25" s="203"/>
      <c r="G25" s="196"/>
    </row>
    <row r="26" spans="1:7" s="188" customFormat="1" ht="15.75" thickBot="1" x14ac:dyDescent="0.25">
      <c r="B26" s="189" t="s">
        <v>57</v>
      </c>
      <c r="C26" s="190">
        <v>4.1000000000000002E-2</v>
      </c>
      <c r="D26" s="190">
        <v>0.03</v>
      </c>
      <c r="E26" s="190">
        <v>0.03</v>
      </c>
      <c r="G26" s="196"/>
    </row>
    <row r="27" spans="1:7" s="188" customFormat="1" ht="15.75" thickBot="1" x14ac:dyDescent="0.25">
      <c r="B27" s="189" t="s">
        <v>58</v>
      </c>
      <c r="C27" s="190">
        <v>0.08</v>
      </c>
      <c r="D27" s="190">
        <v>0.05</v>
      </c>
      <c r="E27" s="190">
        <v>0.05</v>
      </c>
      <c r="G27" s="196"/>
    </row>
    <row r="28" spans="1:7" ht="15.75" thickBot="1" x14ac:dyDescent="0.25">
      <c r="B28" s="189" t="s">
        <v>59</v>
      </c>
      <c r="C28" s="226">
        <v>-0.1</v>
      </c>
      <c r="D28" s="226">
        <v>0.05</v>
      </c>
      <c r="E28" s="226">
        <v>0.05</v>
      </c>
    </row>
    <row r="29" spans="1:7" ht="15.75" thickBot="1" x14ac:dyDescent="0.25">
      <c r="B29" s="189" t="s">
        <v>60</v>
      </c>
      <c r="C29" s="190">
        <v>4.1000000000000002E-2</v>
      </c>
      <c r="D29" s="190">
        <v>0.04</v>
      </c>
      <c r="E29" s="190">
        <v>0.04</v>
      </c>
    </row>
    <row r="30" spans="1:7" ht="15.75" thickBot="1" x14ac:dyDescent="0.25">
      <c r="B30" s="189" t="s">
        <v>61</v>
      </c>
      <c r="C30" s="190">
        <v>0.03</v>
      </c>
      <c r="D30" s="190">
        <v>0.03</v>
      </c>
      <c r="E30" s="190">
        <v>0.03</v>
      </c>
    </row>
    <row r="32" spans="1:7" x14ac:dyDescent="0.2">
      <c r="A32" s="185" t="s">
        <v>62</v>
      </c>
    </row>
  </sheetData>
  <sheetProtection algorithmName="SHA-512" hashValue="TeVYV/pr5V3XH33xAx4zfdbozSfxcuoAv4La1hAOYDDmk2R5C8geYMN3LYONuZ2VAo5VUVP8zmLBjv+IccZUtQ==" saltValue="7EauA2Zes5M7dUVN2pCE5Q==" spinCount="100000" sheet="1" objects="1" scenarios="1"/>
  <mergeCells count="13">
    <mergeCell ref="A18:B18"/>
    <mergeCell ref="C22:E22"/>
    <mergeCell ref="A25:B25"/>
    <mergeCell ref="A1:E1"/>
    <mergeCell ref="C9:E9"/>
    <mergeCell ref="C10:E10"/>
    <mergeCell ref="C11:E11"/>
    <mergeCell ref="C12:E12"/>
    <mergeCell ref="A7:B7"/>
    <mergeCell ref="C13:E13"/>
    <mergeCell ref="C16:E16"/>
    <mergeCell ref="C14:E14"/>
    <mergeCell ref="C15:E15"/>
  </mergeCells>
  <hyperlinks>
    <hyperlink ref="G9" r:id="rId1" xr:uid="{C87F496A-9810-499E-9725-1DBEC7C61111}"/>
    <hyperlink ref="G10" r:id="rId2" xr:uid="{425FC55E-3B53-4E50-8256-44FAE1E0EF36}"/>
    <hyperlink ref="G12" r:id="rId3" xr:uid="{E7409852-65F4-49B0-B8FD-35EA1B5CD907}"/>
    <hyperlink ref="G19" r:id="rId4" xr:uid="{A3257ADA-25D3-42FE-A1DE-211CE6FE22F0}"/>
    <hyperlink ref="G13" r:id="rId5" location="school-led-tutoring" xr:uid="{794E7FF5-C13D-43B5-B6F7-F31D84670043}"/>
    <hyperlink ref="G11" r:id="rId6" xr:uid="{21095339-D4F7-42CE-BD60-DCAA3CE6589B}"/>
    <hyperlink ref="G16" r:id="rId7" xr:uid="{93D62C03-F6C6-4005-B4A0-6E9AB385FF46}"/>
    <hyperlink ref="G14" r:id="rId8" xr:uid="{832BA839-9132-4733-A4EC-A3331B289832}"/>
    <hyperlink ref="G15" r:id="rId9" xr:uid="{AC5FBAB8-2D8C-40BA-AD38-7E1B10BE4897}"/>
  </hyperlinks>
  <pageMargins left="0.19685039370078741" right="0.19685039370078741" top="0.98425196850393704" bottom="0.98425196850393704" header="0.51181102362204722" footer="0.51181102362204722"/>
  <pageSetup paperSize="9" scale="97" orientation="landscape" r:id="rId1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6"/>
    <pageSetUpPr fitToPage="1"/>
  </sheetPr>
  <dimension ref="A1:Z138"/>
  <sheetViews>
    <sheetView zoomScale="110" zoomScaleNormal="110" workbookViewId="0"/>
  </sheetViews>
  <sheetFormatPr defaultColWidth="8.88671875" defaultRowHeight="15" x14ac:dyDescent="0.2"/>
  <cols>
    <col min="1" max="1" width="1.5546875" style="16" customWidth="1"/>
    <col min="2" max="2" width="5.44140625" style="16" customWidth="1"/>
    <col min="3" max="3" width="47.77734375" style="16" customWidth="1"/>
    <col min="4" max="4" width="10.77734375" style="16" bestFit="1" customWidth="1"/>
    <col min="5" max="5" width="12.77734375" style="16" customWidth="1"/>
    <col min="6" max="6" width="1.77734375" style="16" customWidth="1"/>
    <col min="7" max="7" width="12.77734375" style="16" customWidth="1"/>
    <col min="8" max="8" width="27" style="65" customWidth="1"/>
    <col min="9" max="9" width="12.77734375" style="16" customWidth="1"/>
    <col min="10" max="10" width="26.109375" style="65" customWidth="1"/>
    <col min="11" max="11" width="1.77734375" style="16" customWidth="1"/>
    <col min="12" max="12" width="67.109375" style="65" customWidth="1"/>
    <col min="13" max="16384" width="8.88671875" style="16"/>
  </cols>
  <sheetData>
    <row r="1" spans="1:12" ht="23.25" x14ac:dyDescent="0.35">
      <c r="A1" s="12" t="str">
        <f>CONCATENATE("Three Year Plan ",E6," - ",I6)</f>
        <v>Three Year Plan 2024/25 - 2026/27</v>
      </c>
      <c r="B1" s="13"/>
      <c r="C1" s="14"/>
      <c r="D1" s="350" t="s">
        <v>63</v>
      </c>
      <c r="E1" s="351"/>
      <c r="F1" s="352" t="s">
        <v>64</v>
      </c>
      <c r="G1" s="353"/>
      <c r="H1" s="353"/>
      <c r="I1" s="354"/>
      <c r="J1" s="15" t="s">
        <v>65</v>
      </c>
      <c r="L1" s="154" t="str">
        <f>IFERROR(VLOOKUP(F1,'School Data'!A1:B68,2,0),"")</f>
        <v xml:space="preserve"> </v>
      </c>
    </row>
    <row r="2" spans="1:12" ht="15.75" x14ac:dyDescent="0.25">
      <c r="A2" s="17"/>
      <c r="B2" s="17"/>
      <c r="C2" s="18"/>
      <c r="D2" s="19"/>
      <c r="E2" s="20"/>
      <c r="F2" s="20"/>
      <c r="G2" s="20"/>
      <c r="H2" s="21"/>
      <c r="I2" s="20"/>
      <c r="J2" s="21"/>
    </row>
    <row r="3" spans="1:12" ht="18" customHeight="1" x14ac:dyDescent="0.25">
      <c r="A3" s="22"/>
      <c r="B3" s="17"/>
      <c r="C3" s="15" t="s">
        <v>66</v>
      </c>
      <c r="D3" s="87"/>
      <c r="E3" s="1"/>
      <c r="F3" s="20"/>
      <c r="G3" s="1"/>
      <c r="H3" s="21"/>
      <c r="I3" s="1"/>
      <c r="J3" s="21"/>
    </row>
    <row r="4" spans="1:12" ht="18.75" thickBot="1" x14ac:dyDescent="0.3">
      <c r="A4" s="22"/>
      <c r="B4" s="17"/>
      <c r="C4" s="15" t="s">
        <v>67</v>
      </c>
      <c r="D4" s="87">
        <v>45383</v>
      </c>
      <c r="E4" s="20"/>
      <c r="F4" s="20"/>
      <c r="G4" s="20"/>
      <c r="H4" s="85"/>
      <c r="I4" s="20"/>
      <c r="J4" s="21"/>
    </row>
    <row r="5" spans="1:12" ht="3" customHeight="1" x14ac:dyDescent="0.25">
      <c r="A5" s="22"/>
      <c r="B5" s="17"/>
      <c r="C5" s="23"/>
      <c r="D5" s="24"/>
      <c r="E5" s="83"/>
      <c r="F5" s="20"/>
      <c r="G5" s="83"/>
      <c r="H5" s="73"/>
      <c r="I5" s="83"/>
      <c r="J5" s="73"/>
      <c r="L5" s="155"/>
    </row>
    <row r="6" spans="1:12" s="70" customFormat="1" ht="18" x14ac:dyDescent="0.2">
      <c r="A6" s="67"/>
      <c r="B6" s="67"/>
      <c r="C6" s="68"/>
      <c r="D6" s="68"/>
      <c r="E6" s="84" t="s">
        <v>34</v>
      </c>
      <c r="F6" s="69"/>
      <c r="G6" s="84" t="s">
        <v>542</v>
      </c>
      <c r="H6" s="86" t="str">
        <f>CONCATENATE(G6," Assumptions")</f>
        <v>2025/26 Assumptions</v>
      </c>
      <c r="I6" s="84" t="s">
        <v>543</v>
      </c>
      <c r="J6" s="86" t="str">
        <f>CONCATENATE(I6," Assumptions")</f>
        <v>2026/27 Assumptions</v>
      </c>
      <c r="L6" s="71" t="s">
        <v>68</v>
      </c>
    </row>
    <row r="7" spans="1:12" ht="18.75" thickBot="1" x14ac:dyDescent="0.3">
      <c r="A7" s="22"/>
      <c r="B7" s="17"/>
      <c r="C7" s="23"/>
      <c r="D7" s="24"/>
      <c r="E7" s="72" t="s">
        <v>69</v>
      </c>
      <c r="F7" s="25"/>
      <c r="G7" s="72" t="s">
        <v>69</v>
      </c>
      <c r="H7" s="74"/>
      <c r="I7" s="72" t="s">
        <v>69</v>
      </c>
      <c r="J7" s="74"/>
      <c r="L7" s="156"/>
    </row>
    <row r="8" spans="1:12" s="33" customFormat="1" ht="12.75" x14ac:dyDescent="0.2">
      <c r="A8" s="26"/>
      <c r="B8" s="27" t="s">
        <v>70</v>
      </c>
      <c r="C8" s="27"/>
      <c r="D8" s="28" t="s">
        <v>71</v>
      </c>
      <c r="E8" s="29"/>
      <c r="F8" s="30"/>
      <c r="G8" s="31"/>
      <c r="H8" s="222"/>
      <c r="I8" s="32"/>
      <c r="J8" s="137"/>
      <c r="L8" s="157"/>
    </row>
    <row r="9" spans="1:12" s="33" customFormat="1" ht="12.75" x14ac:dyDescent="0.2">
      <c r="A9" s="34"/>
      <c r="B9" s="17" t="s">
        <v>72</v>
      </c>
      <c r="C9" s="35" t="s">
        <v>73</v>
      </c>
      <c r="D9" s="36">
        <v>4190105</v>
      </c>
      <c r="E9" s="2"/>
      <c r="F9" s="3"/>
      <c r="G9" s="4"/>
      <c r="H9" s="138"/>
      <c r="I9" s="5"/>
      <c r="J9" s="144"/>
      <c r="L9" s="153"/>
    </row>
    <row r="10" spans="1:12" s="33" customFormat="1" ht="12.75" x14ac:dyDescent="0.2">
      <c r="A10" s="34"/>
      <c r="B10" s="17" t="s">
        <v>74</v>
      </c>
      <c r="C10" s="35" t="s">
        <v>75</v>
      </c>
      <c r="D10" s="36">
        <v>4190110</v>
      </c>
      <c r="E10" s="2"/>
      <c r="F10" s="3"/>
      <c r="G10" s="4"/>
      <c r="H10" s="223"/>
      <c r="I10" s="5"/>
      <c r="J10" s="145"/>
      <c r="L10" s="153"/>
    </row>
    <row r="11" spans="1:12" s="33" customFormat="1" ht="12.75" x14ac:dyDescent="0.2">
      <c r="A11" s="34"/>
      <c r="B11" s="17" t="s">
        <v>76</v>
      </c>
      <c r="C11" s="35" t="s">
        <v>77</v>
      </c>
      <c r="D11" s="36">
        <v>4190120</v>
      </c>
      <c r="E11" s="2"/>
      <c r="F11" s="3"/>
      <c r="G11" s="4"/>
      <c r="H11" s="223"/>
      <c r="I11" s="5"/>
      <c r="J11" s="145"/>
      <c r="L11" s="153"/>
    </row>
    <row r="12" spans="1:12" s="33" customFormat="1" ht="12.75" x14ac:dyDescent="0.2">
      <c r="A12" s="34"/>
      <c r="B12" s="17" t="s">
        <v>78</v>
      </c>
      <c r="C12" s="35" t="s">
        <v>41</v>
      </c>
      <c r="D12" s="36">
        <v>4190140</v>
      </c>
      <c r="E12" s="2"/>
      <c r="F12" s="3"/>
      <c r="G12" s="4"/>
      <c r="H12" s="139"/>
      <c r="I12" s="5"/>
      <c r="J12" s="139"/>
      <c r="L12" s="153"/>
    </row>
    <row r="13" spans="1:12" s="33" customFormat="1" ht="12.75" x14ac:dyDescent="0.2">
      <c r="A13" s="34"/>
      <c r="B13" s="17" t="s">
        <v>79</v>
      </c>
      <c r="C13" s="35" t="s">
        <v>80</v>
      </c>
      <c r="D13" s="36">
        <v>4190160</v>
      </c>
      <c r="E13" s="2"/>
      <c r="F13" s="3"/>
      <c r="G13" s="4"/>
      <c r="H13" s="139"/>
      <c r="I13" s="5"/>
      <c r="J13" s="145"/>
      <c r="L13" s="153"/>
    </row>
    <row r="14" spans="1:12" s="33" customFormat="1" ht="12.75" x14ac:dyDescent="0.2">
      <c r="A14" s="34"/>
      <c r="B14" s="17" t="s">
        <v>81</v>
      </c>
      <c r="C14" s="35" t="s">
        <v>82</v>
      </c>
      <c r="D14" s="36">
        <v>4190390</v>
      </c>
      <c r="E14" s="2"/>
      <c r="F14" s="3"/>
      <c r="G14" s="4"/>
      <c r="H14" s="139"/>
      <c r="I14" s="5"/>
      <c r="J14" s="145"/>
      <c r="L14" s="153"/>
    </row>
    <row r="15" spans="1:12" s="33" customFormat="1" ht="12.75" x14ac:dyDescent="0.2">
      <c r="A15" s="34"/>
      <c r="B15" s="17" t="s">
        <v>83</v>
      </c>
      <c r="C15" s="35" t="s">
        <v>84</v>
      </c>
      <c r="D15" s="37">
        <v>4191900</v>
      </c>
      <c r="E15" s="2"/>
      <c r="F15" s="3"/>
      <c r="G15" s="4"/>
      <c r="H15" s="145"/>
      <c r="I15" s="5"/>
      <c r="J15" s="145"/>
      <c r="L15" s="153"/>
    </row>
    <row r="16" spans="1:12" s="33" customFormat="1" ht="12.75" x14ac:dyDescent="0.2">
      <c r="A16" s="34"/>
      <c r="B16" s="17" t="s">
        <v>85</v>
      </c>
      <c r="C16" s="35" t="s">
        <v>86</v>
      </c>
      <c r="D16" s="37">
        <v>4191100</v>
      </c>
      <c r="E16" s="2"/>
      <c r="F16" s="3"/>
      <c r="G16" s="4"/>
      <c r="H16" s="139"/>
      <c r="I16" s="5"/>
      <c r="J16" s="145"/>
      <c r="L16" s="153"/>
    </row>
    <row r="17" spans="1:12" s="33" customFormat="1" ht="12.75" x14ac:dyDescent="0.2">
      <c r="A17" s="34"/>
      <c r="B17" s="17" t="s">
        <v>87</v>
      </c>
      <c r="C17" s="35" t="s">
        <v>88</v>
      </c>
      <c r="D17" s="36">
        <v>4191110</v>
      </c>
      <c r="E17" s="2"/>
      <c r="F17" s="3"/>
      <c r="G17" s="4"/>
      <c r="H17" s="139"/>
      <c r="I17" s="5"/>
      <c r="J17" s="145"/>
      <c r="L17" s="153"/>
    </row>
    <row r="18" spans="1:12" s="33" customFormat="1" ht="12.75" x14ac:dyDescent="0.2">
      <c r="A18" s="34"/>
      <c r="B18" s="17" t="s">
        <v>89</v>
      </c>
      <c r="C18" s="35" t="s">
        <v>90</v>
      </c>
      <c r="D18" s="36">
        <v>4191600</v>
      </c>
      <c r="E18" s="2"/>
      <c r="F18" s="3"/>
      <c r="G18" s="4"/>
      <c r="H18" s="139"/>
      <c r="I18" s="5"/>
      <c r="J18" s="145"/>
      <c r="L18" s="153"/>
    </row>
    <row r="19" spans="1:12" s="33" customFormat="1" ht="12.75" x14ac:dyDescent="0.2">
      <c r="A19" s="34"/>
      <c r="B19" s="17" t="s">
        <v>91</v>
      </c>
      <c r="C19" s="35" t="s">
        <v>92</v>
      </c>
      <c r="D19" s="36">
        <v>4191610</v>
      </c>
      <c r="E19" s="2"/>
      <c r="F19" s="3"/>
      <c r="G19" s="4"/>
      <c r="H19" s="139"/>
      <c r="I19" s="5"/>
      <c r="J19" s="145"/>
      <c r="L19" s="153"/>
    </row>
    <row r="20" spans="1:12" s="33" customFormat="1" ht="12.75" x14ac:dyDescent="0.2">
      <c r="A20" s="34"/>
      <c r="B20" s="17" t="s">
        <v>93</v>
      </c>
      <c r="C20" s="35" t="s">
        <v>94</v>
      </c>
      <c r="D20" s="36">
        <v>4190410</v>
      </c>
      <c r="E20" s="2"/>
      <c r="F20" s="3"/>
      <c r="G20" s="4"/>
      <c r="H20" s="139"/>
      <c r="I20" s="5"/>
      <c r="J20" s="145"/>
      <c r="L20" s="153"/>
    </row>
    <row r="21" spans="1:12" s="33" customFormat="1" ht="12.75" x14ac:dyDescent="0.2">
      <c r="A21" s="34"/>
      <c r="B21" s="17" t="s">
        <v>95</v>
      </c>
      <c r="C21" s="35" t="s">
        <v>96</v>
      </c>
      <c r="D21" s="36">
        <v>4190420</v>
      </c>
      <c r="E21" s="2"/>
      <c r="F21" s="3"/>
      <c r="G21" s="4"/>
      <c r="H21" s="139"/>
      <c r="I21" s="5"/>
      <c r="J21" s="145"/>
      <c r="L21" s="153"/>
    </row>
    <row r="22" spans="1:12" s="33" customFormat="1" ht="12.75" x14ac:dyDescent="0.2">
      <c r="A22" s="34"/>
      <c r="B22" s="17" t="s">
        <v>97</v>
      </c>
      <c r="C22" s="35" t="s">
        <v>98</v>
      </c>
      <c r="D22" s="36">
        <v>4190200</v>
      </c>
      <c r="E22" s="2"/>
      <c r="F22" s="3"/>
      <c r="G22" s="4"/>
      <c r="H22" s="139"/>
      <c r="I22" s="5"/>
      <c r="J22" s="145"/>
      <c r="L22" s="153"/>
    </row>
    <row r="23" spans="1:12" s="33" customFormat="1" ht="12.75" x14ac:dyDescent="0.2">
      <c r="A23" s="34"/>
      <c r="B23" s="17" t="s">
        <v>99</v>
      </c>
      <c r="C23" s="35" t="s">
        <v>100</v>
      </c>
      <c r="D23" s="36">
        <v>4190386</v>
      </c>
      <c r="E23" s="2"/>
      <c r="F23" s="3"/>
      <c r="G23" s="4"/>
      <c r="H23" s="139"/>
      <c r="I23" s="5"/>
      <c r="J23" s="145"/>
      <c r="L23" s="153"/>
    </row>
    <row r="24" spans="1:12" s="33" customFormat="1" ht="12.75" x14ac:dyDescent="0.2">
      <c r="A24" s="34"/>
      <c r="B24" s="17" t="s">
        <v>101</v>
      </c>
      <c r="C24" s="35" t="s">
        <v>102</v>
      </c>
      <c r="D24" s="36">
        <v>4190387</v>
      </c>
      <c r="E24" s="2"/>
      <c r="F24" s="3"/>
      <c r="G24" s="4"/>
      <c r="H24" s="139"/>
      <c r="I24" s="5"/>
      <c r="J24" s="145"/>
      <c r="L24" s="153"/>
    </row>
    <row r="25" spans="1:12" s="33" customFormat="1" ht="12.75" x14ac:dyDescent="0.2">
      <c r="A25" s="34"/>
      <c r="B25" s="17" t="s">
        <v>103</v>
      </c>
      <c r="C25" s="35" t="s">
        <v>104</v>
      </c>
      <c r="D25" s="36">
        <v>4190388</v>
      </c>
      <c r="E25" s="2"/>
      <c r="F25" s="3"/>
      <c r="G25" s="4"/>
      <c r="H25" s="139"/>
      <c r="I25" s="5"/>
      <c r="J25" s="145"/>
      <c r="L25" s="153"/>
    </row>
    <row r="26" spans="1:12" s="33" customFormat="1" ht="12.75" x14ac:dyDescent="0.2">
      <c r="A26" s="34"/>
      <c r="B26" s="17" t="s">
        <v>105</v>
      </c>
      <c r="C26" s="35" t="s">
        <v>106</v>
      </c>
      <c r="D26" s="36">
        <v>4190380</v>
      </c>
      <c r="E26" s="2"/>
      <c r="F26" s="3"/>
      <c r="G26" s="4"/>
      <c r="H26" s="139"/>
      <c r="I26" s="5"/>
      <c r="J26" s="145"/>
      <c r="L26" s="153"/>
    </row>
    <row r="27" spans="1:12" s="33" customFormat="1" ht="3" customHeight="1" x14ac:dyDescent="0.2">
      <c r="A27" s="34"/>
      <c r="B27" s="17"/>
      <c r="C27" s="35"/>
      <c r="D27" s="36"/>
      <c r="E27" s="2"/>
      <c r="F27" s="38"/>
      <c r="G27" s="4"/>
      <c r="H27" s="140"/>
      <c r="I27" s="5"/>
      <c r="J27" s="146"/>
      <c r="L27" s="153"/>
    </row>
    <row r="28" spans="1:12" s="33" customFormat="1" ht="12.75" x14ac:dyDescent="0.2">
      <c r="A28" s="34"/>
      <c r="B28" s="17" t="s">
        <v>107</v>
      </c>
      <c r="C28" s="35" t="s">
        <v>108</v>
      </c>
      <c r="D28" s="36">
        <v>4190205</v>
      </c>
      <c r="E28" s="2"/>
      <c r="F28" s="3"/>
      <c r="G28" s="4"/>
      <c r="H28" s="139"/>
      <c r="I28" s="5"/>
      <c r="J28" s="145"/>
      <c r="L28" s="153"/>
    </row>
    <row r="29" spans="1:12" s="33" customFormat="1" ht="12.75" x14ac:dyDescent="0.2">
      <c r="A29" s="34"/>
      <c r="B29" s="17" t="s">
        <v>109</v>
      </c>
      <c r="C29" s="35" t="s">
        <v>110</v>
      </c>
      <c r="D29" s="36">
        <v>4190210</v>
      </c>
      <c r="E29" s="2"/>
      <c r="F29" s="3"/>
      <c r="G29" s="4"/>
      <c r="H29" s="139"/>
      <c r="I29" s="5"/>
      <c r="J29" s="145"/>
      <c r="L29" s="153"/>
    </row>
    <row r="30" spans="1:12" s="33" customFormat="1" ht="3" customHeight="1" thickBot="1" x14ac:dyDescent="0.25">
      <c r="A30" s="34"/>
      <c r="B30" s="17"/>
      <c r="C30" s="35"/>
      <c r="D30" s="36"/>
      <c r="E30" s="2"/>
      <c r="F30" s="38"/>
      <c r="G30" s="4"/>
      <c r="H30" s="141"/>
      <c r="I30" s="5"/>
      <c r="J30" s="147"/>
      <c r="L30" s="158"/>
    </row>
    <row r="31" spans="1:12" ht="16.5" thickBot="1" x14ac:dyDescent="0.3">
      <c r="A31" s="40"/>
      <c r="B31" s="41" t="s">
        <v>111</v>
      </c>
      <c r="C31" s="41"/>
      <c r="D31" s="42"/>
      <c r="E31" s="88">
        <f>SUM(E9:E29)</f>
        <v>0</v>
      </c>
      <c r="F31" s="43"/>
      <c r="G31" s="88">
        <f t="shared" ref="G31:I31" si="0">SUM(G9:G29)</f>
        <v>0</v>
      </c>
      <c r="H31" s="142"/>
      <c r="I31" s="88">
        <f t="shared" si="0"/>
        <v>0</v>
      </c>
      <c r="J31" s="143"/>
    </row>
    <row r="32" spans="1:12" s="33" customFormat="1" ht="13.5" thickBot="1" x14ac:dyDescent="0.25">
      <c r="A32" s="34"/>
      <c r="B32" s="17"/>
      <c r="C32" s="35"/>
      <c r="D32" s="46"/>
      <c r="E32" s="47"/>
      <c r="F32" s="38"/>
      <c r="G32" s="47"/>
      <c r="H32" s="39"/>
      <c r="I32" s="47"/>
      <c r="J32" s="21"/>
      <c r="L32" s="159"/>
    </row>
    <row r="33" spans="1:12" s="33" customFormat="1" ht="12.75" x14ac:dyDescent="0.2">
      <c r="A33" s="26"/>
      <c r="B33" s="48" t="s">
        <v>112</v>
      </c>
      <c r="C33" s="48"/>
      <c r="D33" s="49"/>
      <c r="E33" s="50"/>
      <c r="F33" s="38"/>
      <c r="G33" s="51"/>
      <c r="H33" s="148"/>
      <c r="I33" s="52"/>
      <c r="J33" s="149"/>
      <c r="L33" s="157"/>
    </row>
    <row r="34" spans="1:12" s="33" customFormat="1" ht="12.75" x14ac:dyDescent="0.2">
      <c r="A34" s="34"/>
      <c r="B34" s="17" t="s">
        <v>113</v>
      </c>
      <c r="C34" s="35" t="s">
        <v>114</v>
      </c>
      <c r="D34" s="36">
        <v>6110000</v>
      </c>
      <c r="E34" s="2"/>
      <c r="F34" s="3"/>
      <c r="G34" s="4"/>
      <c r="H34" s="138"/>
      <c r="I34" s="5"/>
      <c r="J34" s="144"/>
      <c r="L34" s="153"/>
    </row>
    <row r="35" spans="1:12" s="33" customFormat="1" ht="12.75" x14ac:dyDescent="0.2">
      <c r="A35" s="34"/>
      <c r="B35" s="17" t="s">
        <v>115</v>
      </c>
      <c r="C35" s="35" t="s">
        <v>116</v>
      </c>
      <c r="D35" s="36">
        <v>6110020</v>
      </c>
      <c r="E35" s="2"/>
      <c r="F35" s="3"/>
      <c r="G35" s="4"/>
      <c r="H35" s="138"/>
      <c r="I35" s="5"/>
      <c r="J35" s="144"/>
      <c r="L35" s="153"/>
    </row>
    <row r="36" spans="1:12" s="33" customFormat="1" ht="12.75" x14ac:dyDescent="0.2">
      <c r="A36" s="34"/>
      <c r="B36" s="17" t="s">
        <v>117</v>
      </c>
      <c r="C36" s="35" t="s">
        <v>118</v>
      </c>
      <c r="D36" s="36">
        <v>6110600</v>
      </c>
      <c r="E36" s="2"/>
      <c r="F36" s="3"/>
      <c r="G36" s="4"/>
      <c r="H36" s="138"/>
      <c r="I36" s="5"/>
      <c r="J36" s="144"/>
      <c r="L36" s="153"/>
    </row>
    <row r="37" spans="1:12" s="33" customFormat="1" ht="12.75" x14ac:dyDescent="0.2">
      <c r="A37" s="34"/>
      <c r="B37" s="17" t="s">
        <v>119</v>
      </c>
      <c r="C37" s="35" t="s">
        <v>120</v>
      </c>
      <c r="D37" s="37">
        <v>6110720</v>
      </c>
      <c r="E37" s="2"/>
      <c r="F37" s="3"/>
      <c r="G37" s="4"/>
      <c r="H37" s="138"/>
      <c r="I37" s="5"/>
      <c r="J37" s="144"/>
      <c r="L37" s="153"/>
    </row>
    <row r="38" spans="1:12" s="33" customFormat="1" ht="12.75" x14ac:dyDescent="0.2">
      <c r="A38" s="34"/>
      <c r="B38" s="17" t="s">
        <v>121</v>
      </c>
      <c r="C38" s="35" t="s">
        <v>122</v>
      </c>
      <c r="D38" s="36">
        <v>6110860</v>
      </c>
      <c r="E38" s="2"/>
      <c r="F38" s="3"/>
      <c r="G38" s="4"/>
      <c r="H38" s="138"/>
      <c r="I38" s="5"/>
      <c r="J38" s="144"/>
      <c r="L38" s="153"/>
    </row>
    <row r="39" spans="1:12" s="33" customFormat="1" ht="12.75" x14ac:dyDescent="0.2">
      <c r="A39" s="34"/>
      <c r="B39" s="17" t="s">
        <v>123</v>
      </c>
      <c r="C39" s="35" t="s">
        <v>124</v>
      </c>
      <c r="D39" s="36">
        <v>6110800</v>
      </c>
      <c r="E39" s="2"/>
      <c r="F39" s="3"/>
      <c r="G39" s="4"/>
      <c r="H39" s="138"/>
      <c r="I39" s="5"/>
      <c r="J39" s="144"/>
      <c r="L39" s="153"/>
    </row>
    <row r="40" spans="1:12" s="33" customFormat="1" ht="12.75" x14ac:dyDescent="0.2">
      <c r="A40" s="34"/>
      <c r="B40" s="17" t="s">
        <v>125</v>
      </c>
      <c r="C40" s="35" t="s">
        <v>126</v>
      </c>
      <c r="D40" s="36">
        <v>6110640</v>
      </c>
      <c r="E40" s="2"/>
      <c r="F40" s="3"/>
      <c r="G40" s="4"/>
      <c r="H40" s="138"/>
      <c r="I40" s="5"/>
      <c r="J40" s="144"/>
      <c r="L40" s="153"/>
    </row>
    <row r="41" spans="1:12" s="33" customFormat="1" ht="12.75" x14ac:dyDescent="0.2">
      <c r="A41" s="34"/>
      <c r="B41" s="17" t="s">
        <v>127</v>
      </c>
      <c r="C41" s="35" t="s">
        <v>128</v>
      </c>
      <c r="D41" s="37">
        <v>6116300</v>
      </c>
      <c r="E41" s="2"/>
      <c r="F41" s="3"/>
      <c r="G41" s="4"/>
      <c r="H41" s="138"/>
      <c r="I41" s="5"/>
      <c r="J41" s="144"/>
      <c r="L41" s="153"/>
    </row>
    <row r="42" spans="1:12" s="33" customFormat="1" ht="12.75" x14ac:dyDescent="0.2">
      <c r="A42" s="34"/>
      <c r="B42" s="17" t="s">
        <v>129</v>
      </c>
      <c r="C42" s="35" t="s">
        <v>130</v>
      </c>
      <c r="D42" s="36">
        <v>6116200</v>
      </c>
      <c r="E42" s="2"/>
      <c r="F42" s="3"/>
      <c r="G42" s="4"/>
      <c r="H42" s="138"/>
      <c r="I42" s="5"/>
      <c r="J42" s="144"/>
      <c r="L42" s="153"/>
    </row>
    <row r="43" spans="1:12" s="33" customFormat="1" ht="12.75" x14ac:dyDescent="0.2">
      <c r="A43" s="34"/>
      <c r="B43" s="17" t="s">
        <v>131</v>
      </c>
      <c r="C43" s="35" t="s">
        <v>132</v>
      </c>
      <c r="D43" s="36">
        <v>6116610</v>
      </c>
      <c r="E43" s="2"/>
      <c r="F43" s="3"/>
      <c r="G43" s="4"/>
      <c r="H43" s="138"/>
      <c r="I43" s="5"/>
      <c r="J43" s="144"/>
      <c r="L43" s="153"/>
    </row>
    <row r="44" spans="1:12" s="33" customFormat="1" ht="12.75" x14ac:dyDescent="0.2">
      <c r="A44" s="34"/>
      <c r="B44" s="17" t="s">
        <v>133</v>
      </c>
      <c r="C44" s="35" t="s">
        <v>134</v>
      </c>
      <c r="D44" s="36">
        <v>6116600</v>
      </c>
      <c r="E44" s="2"/>
      <c r="F44" s="3"/>
      <c r="G44" s="4"/>
      <c r="H44" s="138"/>
      <c r="I44" s="5"/>
      <c r="J44" s="144"/>
      <c r="L44" s="153"/>
    </row>
    <row r="45" spans="1:12" s="33" customFormat="1" ht="12.75" x14ac:dyDescent="0.2">
      <c r="A45" s="34"/>
      <c r="B45" s="17" t="s">
        <v>135</v>
      </c>
      <c r="C45" s="35" t="s">
        <v>136</v>
      </c>
      <c r="D45" s="36">
        <v>6121000</v>
      </c>
      <c r="E45" s="2"/>
      <c r="F45" s="3"/>
      <c r="G45" s="4"/>
      <c r="H45" s="138"/>
      <c r="I45" s="5"/>
      <c r="J45" s="144"/>
      <c r="L45" s="153"/>
    </row>
    <row r="46" spans="1:12" s="33" customFormat="1" ht="12.75" x14ac:dyDescent="0.2">
      <c r="A46" s="34"/>
      <c r="B46" s="17" t="s">
        <v>137</v>
      </c>
      <c r="C46" s="35" t="s">
        <v>138</v>
      </c>
      <c r="D46" s="36">
        <v>6122310</v>
      </c>
      <c r="E46" s="2"/>
      <c r="F46" s="3"/>
      <c r="G46" s="4"/>
      <c r="H46" s="138"/>
      <c r="I46" s="5"/>
      <c r="J46" s="144"/>
      <c r="L46" s="153"/>
    </row>
    <row r="47" spans="1:12" s="33" customFormat="1" ht="12.75" x14ac:dyDescent="0.2">
      <c r="A47" s="34"/>
      <c r="B47" s="17" t="s">
        <v>139</v>
      </c>
      <c r="C47" s="35" t="s">
        <v>140</v>
      </c>
      <c r="D47" s="36">
        <v>6122110</v>
      </c>
      <c r="E47" s="2"/>
      <c r="F47" s="3"/>
      <c r="G47" s="4"/>
      <c r="H47" s="138"/>
      <c r="I47" s="5"/>
      <c r="J47" s="144"/>
      <c r="L47" s="153"/>
    </row>
    <row r="48" spans="1:12" s="33" customFormat="1" ht="12.75" x14ac:dyDescent="0.2">
      <c r="A48" s="34"/>
      <c r="B48" s="17" t="s">
        <v>141</v>
      </c>
      <c r="C48" s="35" t="s">
        <v>142</v>
      </c>
      <c r="D48" s="36">
        <v>6120800</v>
      </c>
      <c r="E48" s="2"/>
      <c r="F48" s="3"/>
      <c r="G48" s="4"/>
      <c r="H48" s="138"/>
      <c r="I48" s="5"/>
      <c r="J48" s="144"/>
      <c r="L48" s="153"/>
    </row>
    <row r="49" spans="1:12" s="33" customFormat="1" ht="12.75" x14ac:dyDescent="0.2">
      <c r="A49" s="34"/>
      <c r="B49" s="17" t="s">
        <v>143</v>
      </c>
      <c r="C49" s="35" t="s">
        <v>144</v>
      </c>
      <c r="D49" s="36">
        <v>6120220</v>
      </c>
      <c r="E49" s="2"/>
      <c r="F49" s="3"/>
      <c r="G49" s="4"/>
      <c r="H49" s="138"/>
      <c r="I49" s="5"/>
      <c r="J49" s="144"/>
      <c r="L49" s="153"/>
    </row>
    <row r="50" spans="1:12" s="33" customFormat="1" ht="12.75" x14ac:dyDescent="0.2">
      <c r="A50" s="34"/>
      <c r="B50" s="17" t="s">
        <v>145</v>
      </c>
      <c r="C50" s="35" t="s">
        <v>146</v>
      </c>
      <c r="D50" s="36">
        <v>6120600</v>
      </c>
      <c r="E50" s="2"/>
      <c r="F50" s="3"/>
      <c r="G50" s="4"/>
      <c r="H50" s="138"/>
      <c r="I50" s="5"/>
      <c r="J50" s="144"/>
      <c r="L50" s="153"/>
    </row>
    <row r="51" spans="1:12" s="33" customFormat="1" ht="12.75" x14ac:dyDescent="0.2">
      <c r="A51" s="34"/>
      <c r="B51" s="17" t="s">
        <v>147</v>
      </c>
      <c r="C51" s="35" t="s">
        <v>148</v>
      </c>
      <c r="D51" s="36">
        <v>6120400</v>
      </c>
      <c r="E51" s="2"/>
      <c r="F51" s="3"/>
      <c r="G51" s="4"/>
      <c r="H51" s="138"/>
      <c r="I51" s="5"/>
      <c r="J51" s="144"/>
      <c r="L51" s="153"/>
    </row>
    <row r="52" spans="1:12" s="33" customFormat="1" ht="12.75" x14ac:dyDescent="0.2">
      <c r="A52" s="34"/>
      <c r="B52" s="17" t="s">
        <v>149</v>
      </c>
      <c r="C52" s="35" t="s">
        <v>150</v>
      </c>
      <c r="D52" s="36">
        <v>6140130</v>
      </c>
      <c r="E52" s="2"/>
      <c r="F52" s="3"/>
      <c r="G52" s="4"/>
      <c r="H52" s="138"/>
      <c r="I52" s="5"/>
      <c r="J52" s="144"/>
      <c r="L52" s="153"/>
    </row>
    <row r="53" spans="1:12" s="33" customFormat="1" ht="12.75" x14ac:dyDescent="0.2">
      <c r="A53" s="34"/>
      <c r="B53" s="17" t="s">
        <v>545</v>
      </c>
      <c r="C53" s="35" t="s">
        <v>553</v>
      </c>
      <c r="D53" s="36">
        <v>6142460</v>
      </c>
      <c r="E53" s="2"/>
      <c r="F53" s="3"/>
      <c r="G53" s="4"/>
      <c r="H53" s="138"/>
      <c r="I53" s="5"/>
      <c r="J53" s="144"/>
      <c r="L53" s="153"/>
    </row>
    <row r="54" spans="1:12" s="33" customFormat="1" ht="12.75" x14ac:dyDescent="0.2">
      <c r="A54" s="34"/>
      <c r="B54" s="17" t="s">
        <v>546</v>
      </c>
      <c r="C54" s="35" t="s">
        <v>552</v>
      </c>
      <c r="D54" s="36">
        <v>6142431</v>
      </c>
      <c r="E54" s="2"/>
      <c r="F54" s="3"/>
      <c r="G54" s="4"/>
      <c r="H54" s="138"/>
      <c r="I54" s="5"/>
      <c r="J54" s="144"/>
      <c r="L54" s="153"/>
    </row>
    <row r="55" spans="1:12" s="33" customFormat="1" ht="12.75" x14ac:dyDescent="0.2">
      <c r="A55" s="34"/>
      <c r="B55" s="17" t="s">
        <v>547</v>
      </c>
      <c r="C55" s="35" t="s">
        <v>554</v>
      </c>
      <c r="D55" s="36">
        <v>6142432</v>
      </c>
      <c r="E55" s="2"/>
      <c r="F55" s="3"/>
      <c r="G55" s="4"/>
      <c r="H55" s="138"/>
      <c r="I55" s="5"/>
      <c r="J55" s="144"/>
      <c r="L55" s="153"/>
    </row>
    <row r="56" spans="1:12" s="33" customFormat="1" ht="12.75" x14ac:dyDescent="0.2">
      <c r="A56" s="34"/>
      <c r="B56" s="17" t="s">
        <v>548</v>
      </c>
      <c r="C56" s="35" t="s">
        <v>555</v>
      </c>
      <c r="D56" s="36">
        <v>6142430</v>
      </c>
      <c r="E56" s="2"/>
      <c r="F56" s="3"/>
      <c r="G56" s="4"/>
      <c r="H56" s="138"/>
      <c r="I56" s="5"/>
      <c r="J56" s="144"/>
      <c r="L56" s="153"/>
    </row>
    <row r="57" spans="1:12" s="33" customFormat="1" ht="12.75" x14ac:dyDescent="0.2">
      <c r="A57" s="34"/>
      <c r="B57" s="17" t="s">
        <v>549</v>
      </c>
      <c r="C57" s="35" t="s">
        <v>556</v>
      </c>
      <c r="D57" s="36">
        <v>6142433</v>
      </c>
      <c r="E57" s="2"/>
      <c r="F57" s="3"/>
      <c r="G57" s="4"/>
      <c r="H57" s="138"/>
      <c r="I57" s="5"/>
      <c r="J57" s="144"/>
      <c r="L57" s="153"/>
    </row>
    <row r="58" spans="1:12" s="33" customFormat="1" ht="12.75" x14ac:dyDescent="0.2">
      <c r="A58" s="34"/>
      <c r="B58" s="17" t="s">
        <v>550</v>
      </c>
      <c r="C58" s="35" t="s">
        <v>557</v>
      </c>
      <c r="D58" s="36">
        <v>6142440</v>
      </c>
      <c r="E58" s="2"/>
      <c r="F58" s="3"/>
      <c r="G58" s="4"/>
      <c r="H58" s="138"/>
      <c r="I58" s="5"/>
      <c r="J58" s="144"/>
      <c r="L58" s="153"/>
    </row>
    <row r="59" spans="1:12" s="33" customFormat="1" ht="12.75" x14ac:dyDescent="0.2">
      <c r="A59" s="34"/>
      <c r="B59" s="17" t="s">
        <v>551</v>
      </c>
      <c r="C59" s="35" t="s">
        <v>558</v>
      </c>
      <c r="D59" s="36">
        <v>6142434</v>
      </c>
      <c r="E59" s="2"/>
      <c r="F59" s="3"/>
      <c r="G59" s="4"/>
      <c r="H59" s="138"/>
      <c r="I59" s="5"/>
      <c r="J59" s="144"/>
      <c r="L59" s="153"/>
    </row>
    <row r="60" spans="1:12" s="33" customFormat="1" ht="12.75" x14ac:dyDescent="0.2">
      <c r="A60" s="34"/>
      <c r="B60" s="17" t="s">
        <v>151</v>
      </c>
      <c r="C60" s="35" t="s">
        <v>152</v>
      </c>
      <c r="D60" s="36">
        <v>6146100</v>
      </c>
      <c r="E60" s="2"/>
      <c r="F60" s="3"/>
      <c r="G60" s="4"/>
      <c r="H60" s="138"/>
      <c r="I60" s="5"/>
      <c r="J60" s="144"/>
      <c r="L60" s="153"/>
    </row>
    <row r="61" spans="1:12" s="33" customFormat="1" ht="12.75" x14ac:dyDescent="0.2">
      <c r="A61" s="34"/>
      <c r="B61" s="17" t="s">
        <v>153</v>
      </c>
      <c r="C61" s="35" t="s">
        <v>154</v>
      </c>
      <c r="D61" s="36">
        <v>6140000</v>
      </c>
      <c r="E61" s="2"/>
      <c r="F61" s="3"/>
      <c r="G61" s="4"/>
      <c r="H61" s="138"/>
      <c r="I61" s="5"/>
      <c r="J61" s="144"/>
      <c r="L61" s="153"/>
    </row>
    <row r="62" spans="1:12" s="33" customFormat="1" ht="12.75" x14ac:dyDescent="0.2">
      <c r="A62" s="34"/>
      <c r="B62" s="17" t="s">
        <v>155</v>
      </c>
      <c r="C62" s="35" t="s">
        <v>156</v>
      </c>
      <c r="D62" s="36">
        <v>6121600</v>
      </c>
      <c r="E62" s="2"/>
      <c r="F62" s="3"/>
      <c r="G62" s="4"/>
      <c r="H62" s="138"/>
      <c r="I62" s="5"/>
      <c r="J62" s="144"/>
      <c r="L62" s="153"/>
    </row>
    <row r="63" spans="1:12" s="33" customFormat="1" ht="12.75" x14ac:dyDescent="0.2">
      <c r="A63" s="34"/>
      <c r="B63" s="17" t="s">
        <v>157</v>
      </c>
      <c r="C63" s="35" t="s">
        <v>158</v>
      </c>
      <c r="D63" s="37">
        <v>6151110</v>
      </c>
      <c r="E63" s="2"/>
      <c r="F63" s="3"/>
      <c r="G63" s="4"/>
      <c r="H63" s="138"/>
      <c r="I63" s="5"/>
      <c r="J63" s="144"/>
      <c r="L63" s="153"/>
    </row>
    <row r="64" spans="1:12" s="33" customFormat="1" ht="12.75" x14ac:dyDescent="0.2">
      <c r="A64" s="34"/>
      <c r="B64" s="17" t="s">
        <v>159</v>
      </c>
      <c r="C64" s="35" t="s">
        <v>160</v>
      </c>
      <c r="D64" s="36">
        <v>6140200</v>
      </c>
      <c r="E64" s="2"/>
      <c r="F64" s="3"/>
      <c r="G64" s="4"/>
      <c r="H64" s="138"/>
      <c r="I64" s="5"/>
      <c r="J64" s="144"/>
      <c r="L64" s="153"/>
    </row>
    <row r="65" spans="1:12" s="33" customFormat="1" ht="12.75" x14ac:dyDescent="0.2">
      <c r="A65" s="34"/>
      <c r="B65" s="17" t="s">
        <v>161</v>
      </c>
      <c r="C65" s="35" t="s">
        <v>162</v>
      </c>
      <c r="D65" s="36">
        <v>6111000</v>
      </c>
      <c r="E65" s="2"/>
      <c r="F65" s="3"/>
      <c r="G65" s="4"/>
      <c r="H65" s="138"/>
      <c r="I65" s="5"/>
      <c r="J65" s="144"/>
      <c r="L65" s="153"/>
    </row>
    <row r="66" spans="1:12" s="33" customFormat="1" ht="12.75" x14ac:dyDescent="0.2">
      <c r="A66" s="34"/>
      <c r="B66" s="17" t="s">
        <v>163</v>
      </c>
      <c r="C66" s="35" t="s">
        <v>164</v>
      </c>
      <c r="D66" s="36">
        <v>6170100</v>
      </c>
      <c r="E66" s="2"/>
      <c r="F66" s="3"/>
      <c r="G66" s="4"/>
      <c r="H66" s="138"/>
      <c r="I66" s="5"/>
      <c r="J66" s="144"/>
      <c r="L66" s="153"/>
    </row>
    <row r="67" spans="1:12" s="33" customFormat="1" ht="12.75" x14ac:dyDescent="0.2">
      <c r="A67" s="34"/>
      <c r="B67" s="17" t="s">
        <v>165</v>
      </c>
      <c r="C67" s="35" t="s">
        <v>166</v>
      </c>
      <c r="D67" s="36">
        <v>6170110</v>
      </c>
      <c r="E67" s="2"/>
      <c r="F67" s="3"/>
      <c r="G67" s="4"/>
      <c r="H67" s="138"/>
      <c r="I67" s="5"/>
      <c r="J67" s="144"/>
      <c r="L67" s="153"/>
    </row>
    <row r="68" spans="1:12" s="33" customFormat="1" ht="12.75" x14ac:dyDescent="0.2">
      <c r="A68" s="34"/>
      <c r="B68" s="17" t="s">
        <v>167</v>
      </c>
      <c r="C68" s="35" t="s">
        <v>168</v>
      </c>
      <c r="D68" s="36">
        <v>6181400</v>
      </c>
      <c r="E68" s="2"/>
      <c r="F68" s="3"/>
      <c r="G68" s="4"/>
      <c r="H68" s="138"/>
      <c r="I68" s="5"/>
      <c r="J68" s="144"/>
      <c r="L68" s="153"/>
    </row>
    <row r="69" spans="1:12" s="33" customFormat="1" ht="13.15" customHeight="1" x14ac:dyDescent="0.2">
      <c r="A69" s="53"/>
      <c r="B69" s="54" t="s">
        <v>169</v>
      </c>
      <c r="C69" s="55" t="s">
        <v>170</v>
      </c>
      <c r="D69" s="36">
        <v>6181500</v>
      </c>
      <c r="E69" s="2"/>
      <c r="F69" s="3"/>
      <c r="G69" s="4"/>
      <c r="H69" s="138"/>
      <c r="I69" s="5"/>
      <c r="J69" s="144"/>
      <c r="L69" s="153"/>
    </row>
    <row r="70" spans="1:12" s="33" customFormat="1" ht="3" customHeight="1" x14ac:dyDescent="0.2">
      <c r="A70" s="53"/>
      <c r="B70" s="54"/>
      <c r="C70" s="55"/>
      <c r="D70" s="36"/>
      <c r="E70" s="2"/>
      <c r="F70" s="3"/>
      <c r="G70" s="4"/>
      <c r="H70" s="138"/>
      <c r="I70" s="5"/>
      <c r="J70" s="144"/>
      <c r="L70" s="153"/>
    </row>
    <row r="71" spans="1:12" s="33" customFormat="1" ht="12.75" x14ac:dyDescent="0.2">
      <c r="A71" s="53"/>
      <c r="B71" s="17" t="s">
        <v>171</v>
      </c>
      <c r="C71" s="55" t="s">
        <v>172</v>
      </c>
      <c r="D71" s="36">
        <v>6110610</v>
      </c>
      <c r="E71" s="2"/>
      <c r="F71" s="3"/>
      <c r="G71" s="4"/>
      <c r="H71" s="138"/>
      <c r="I71" s="5"/>
      <c r="J71" s="144"/>
      <c r="L71" s="153"/>
    </row>
    <row r="72" spans="1:12" s="33" customFormat="1" ht="12.75" x14ac:dyDescent="0.2">
      <c r="A72" s="53"/>
      <c r="B72" s="54" t="s">
        <v>173</v>
      </c>
      <c r="C72" s="55" t="s">
        <v>174</v>
      </c>
      <c r="D72" s="36">
        <v>6122340</v>
      </c>
      <c r="E72" s="2"/>
      <c r="F72" s="3"/>
      <c r="G72" s="4"/>
      <c r="H72" s="138"/>
      <c r="I72" s="5"/>
      <c r="J72" s="144"/>
      <c r="L72" s="153"/>
    </row>
    <row r="73" spans="1:12" s="33" customFormat="1" ht="3" customHeight="1" thickBot="1" x14ac:dyDescent="0.25">
      <c r="A73" s="34"/>
      <c r="B73" s="17"/>
      <c r="C73" s="35"/>
      <c r="D73" s="36"/>
      <c r="E73" s="2"/>
      <c r="F73" s="38"/>
      <c r="G73" s="4"/>
      <c r="H73" s="141"/>
      <c r="I73" s="5"/>
      <c r="J73" s="147"/>
      <c r="L73" s="158"/>
    </row>
    <row r="74" spans="1:12" ht="16.5" thickBot="1" x14ac:dyDescent="0.3">
      <c r="A74" s="40"/>
      <c r="B74" s="41" t="s">
        <v>175</v>
      </c>
      <c r="C74" s="41"/>
      <c r="D74" s="42"/>
      <c r="E74" s="88">
        <f>SUM(E34:E73)</f>
        <v>0</v>
      </c>
      <c r="F74" s="43"/>
      <c r="G74" s="88">
        <f t="shared" ref="G74:I74" si="1">SUM(G34:G73)</f>
        <v>0</v>
      </c>
      <c r="H74" s="142"/>
      <c r="I74" s="88">
        <f t="shared" si="1"/>
        <v>0</v>
      </c>
      <c r="J74" s="143"/>
    </row>
    <row r="75" spans="1:12" ht="3" customHeight="1" x14ac:dyDescent="0.25">
      <c r="A75" s="96"/>
      <c r="B75" s="97"/>
      <c r="C75" s="97"/>
      <c r="D75" s="98"/>
      <c r="E75" s="43"/>
      <c r="F75" s="43"/>
      <c r="G75" s="43"/>
      <c r="H75" s="44"/>
      <c r="I75" s="43"/>
      <c r="J75" s="45"/>
    </row>
    <row r="76" spans="1:12" s="33" customFormat="1" ht="13.5" thickBot="1" x14ac:dyDescent="0.25">
      <c r="A76" s="17"/>
      <c r="B76" s="17"/>
      <c r="C76" s="35"/>
      <c r="D76" s="46"/>
      <c r="E76" s="56"/>
      <c r="F76" s="38"/>
      <c r="G76" s="38"/>
      <c r="H76" s="39"/>
      <c r="I76" s="38"/>
      <c r="J76" s="21"/>
      <c r="L76" s="159"/>
    </row>
    <row r="77" spans="1:12" s="33" customFormat="1" ht="12.75" x14ac:dyDescent="0.2">
      <c r="A77" s="57"/>
      <c r="B77" s="48" t="s">
        <v>176</v>
      </c>
      <c r="C77" s="48"/>
      <c r="D77" s="49"/>
      <c r="E77" s="58"/>
      <c r="F77" s="38"/>
      <c r="G77" s="59"/>
      <c r="H77" s="148"/>
      <c r="I77" s="60"/>
      <c r="J77" s="149"/>
      <c r="L77" s="157"/>
    </row>
    <row r="78" spans="1:12" s="33" customFormat="1" ht="12.75" x14ac:dyDescent="0.2">
      <c r="A78" s="34"/>
      <c r="B78" s="17" t="s">
        <v>177</v>
      </c>
      <c r="C78" s="17" t="s">
        <v>178</v>
      </c>
      <c r="D78" s="36">
        <v>4190170</v>
      </c>
      <c r="E78" s="6"/>
      <c r="F78" s="7"/>
      <c r="G78" s="8"/>
      <c r="H78" s="138"/>
      <c r="I78" s="9"/>
      <c r="J78" s="144"/>
      <c r="L78" s="153"/>
    </row>
    <row r="79" spans="1:12" s="33" customFormat="1" ht="12.75" x14ac:dyDescent="0.2">
      <c r="A79" s="34"/>
      <c r="B79" s="17" t="s">
        <v>179</v>
      </c>
      <c r="C79" s="17" t="s">
        <v>180</v>
      </c>
      <c r="D79" s="36">
        <v>4190430</v>
      </c>
      <c r="E79" s="6"/>
      <c r="F79" s="3"/>
      <c r="G79" s="8"/>
      <c r="H79" s="139"/>
      <c r="I79" s="9"/>
      <c r="J79" s="145"/>
      <c r="L79" s="153"/>
    </row>
    <row r="80" spans="1:12" s="33" customFormat="1" ht="12.75" x14ac:dyDescent="0.2">
      <c r="A80" s="34"/>
      <c r="B80" s="17" t="s">
        <v>181</v>
      </c>
      <c r="C80" s="55" t="s">
        <v>182</v>
      </c>
      <c r="D80" s="36">
        <v>6181510</v>
      </c>
      <c r="E80" s="6">
        <f>-E69</f>
        <v>0</v>
      </c>
      <c r="F80" s="3"/>
      <c r="G80" s="8">
        <f>-G69</f>
        <v>0</v>
      </c>
      <c r="H80" s="139"/>
      <c r="I80" s="9">
        <f>-I69</f>
        <v>0</v>
      </c>
      <c r="J80" s="145"/>
      <c r="L80" s="153"/>
    </row>
    <row r="81" spans="1:12" s="33" customFormat="1" ht="3" customHeight="1" thickBot="1" x14ac:dyDescent="0.25">
      <c r="A81" s="34"/>
      <c r="B81" s="17"/>
      <c r="C81" s="35"/>
      <c r="D81" s="36"/>
      <c r="E81" s="6"/>
      <c r="F81" s="38"/>
      <c r="G81" s="8"/>
      <c r="H81" s="141"/>
      <c r="I81" s="9"/>
      <c r="J81" s="147"/>
      <c r="L81" s="158"/>
    </row>
    <row r="82" spans="1:12" ht="16.5" thickBot="1" x14ac:dyDescent="0.3">
      <c r="A82" s="40"/>
      <c r="B82" s="41" t="s">
        <v>183</v>
      </c>
      <c r="C82" s="41"/>
      <c r="D82" s="42"/>
      <c r="E82" s="88">
        <f>SUM(E78:E80)</f>
        <v>0</v>
      </c>
      <c r="F82" s="43"/>
      <c r="G82" s="88">
        <f t="shared" ref="G82:I82" si="2">SUM(G78:G80)</f>
        <v>0</v>
      </c>
      <c r="H82" s="142"/>
      <c r="I82" s="88">
        <f t="shared" si="2"/>
        <v>0</v>
      </c>
      <c r="J82" s="143"/>
    </row>
    <row r="83" spans="1:12" s="33" customFormat="1" ht="13.5" thickBot="1" x14ac:dyDescent="0.25">
      <c r="A83" s="17"/>
      <c r="B83" s="61"/>
      <c r="C83" s="35"/>
      <c r="D83" s="46"/>
      <c r="E83" s="56"/>
      <c r="F83" s="38"/>
      <c r="G83" s="56"/>
      <c r="H83" s="39"/>
      <c r="I83" s="56"/>
      <c r="J83" s="21"/>
      <c r="L83" s="159"/>
    </row>
    <row r="84" spans="1:12" s="33" customFormat="1" ht="12.75" x14ac:dyDescent="0.2">
      <c r="A84" s="26"/>
      <c r="B84" s="48" t="s">
        <v>184</v>
      </c>
      <c r="C84" s="48"/>
      <c r="D84" s="49"/>
      <c r="E84" s="58"/>
      <c r="F84" s="38"/>
      <c r="G84" s="59"/>
      <c r="H84" s="148"/>
      <c r="I84" s="60"/>
      <c r="J84" s="149"/>
      <c r="L84" s="157"/>
    </row>
    <row r="85" spans="1:12" s="33" customFormat="1" ht="12.75" x14ac:dyDescent="0.2">
      <c r="A85" s="34"/>
      <c r="B85" s="17" t="s">
        <v>185</v>
      </c>
      <c r="C85" s="35" t="s">
        <v>186</v>
      </c>
      <c r="D85" s="36">
        <v>6180210</v>
      </c>
      <c r="E85" s="6"/>
      <c r="F85" s="10"/>
      <c r="G85" s="8"/>
      <c r="H85" s="138"/>
      <c r="I85" s="9"/>
      <c r="J85" s="144"/>
      <c r="L85" s="153"/>
    </row>
    <row r="86" spans="1:12" s="33" customFormat="1" ht="12.75" x14ac:dyDescent="0.2">
      <c r="A86" s="34"/>
      <c r="B86" s="17" t="s">
        <v>187</v>
      </c>
      <c r="C86" s="35" t="s">
        <v>188</v>
      </c>
      <c r="D86" s="36">
        <v>6180200</v>
      </c>
      <c r="E86" s="6"/>
      <c r="F86" s="11"/>
      <c r="G86" s="8"/>
      <c r="H86" s="139"/>
      <c r="I86" s="9"/>
      <c r="J86" s="145"/>
      <c r="L86" s="153"/>
    </row>
    <row r="87" spans="1:12" s="33" customFormat="1" ht="12.75" x14ac:dyDescent="0.2">
      <c r="A87" s="34"/>
      <c r="B87" s="17" t="s">
        <v>189</v>
      </c>
      <c r="C87" s="35" t="s">
        <v>190</v>
      </c>
      <c r="D87" s="37">
        <v>6180230</v>
      </c>
      <c r="E87" s="6"/>
      <c r="F87" s="11"/>
      <c r="G87" s="8"/>
      <c r="H87" s="139"/>
      <c r="I87" s="9"/>
      <c r="J87" s="145"/>
      <c r="L87" s="153"/>
    </row>
    <row r="88" spans="1:12" s="33" customFormat="1" ht="12.75" x14ac:dyDescent="0.2">
      <c r="A88" s="34"/>
      <c r="B88" s="17" t="s">
        <v>559</v>
      </c>
      <c r="C88" s="35" t="s">
        <v>553</v>
      </c>
      <c r="D88" s="37">
        <v>6180260</v>
      </c>
      <c r="E88" s="6"/>
      <c r="F88" s="11"/>
      <c r="G88" s="8"/>
      <c r="H88" s="139"/>
      <c r="I88" s="9"/>
      <c r="J88" s="145"/>
      <c r="L88" s="153"/>
    </row>
    <row r="89" spans="1:12" s="33" customFormat="1" ht="12.75" x14ac:dyDescent="0.2">
      <c r="A89" s="34"/>
      <c r="B89" s="17" t="s">
        <v>560</v>
      </c>
      <c r="C89" s="35" t="s">
        <v>563</v>
      </c>
      <c r="D89" s="37">
        <v>6180261</v>
      </c>
      <c r="E89" s="6"/>
      <c r="F89" s="11"/>
      <c r="G89" s="8"/>
      <c r="H89" s="139"/>
      <c r="I89" s="9"/>
      <c r="J89" s="145"/>
      <c r="L89" s="153"/>
    </row>
    <row r="90" spans="1:12" s="33" customFormat="1" ht="12.75" x14ac:dyDescent="0.2">
      <c r="A90" s="34"/>
      <c r="B90" s="17" t="s">
        <v>561</v>
      </c>
      <c r="C90" s="35" t="s">
        <v>555</v>
      </c>
      <c r="D90" s="37">
        <v>6180262</v>
      </c>
      <c r="E90" s="6"/>
      <c r="F90" s="11"/>
      <c r="G90" s="8"/>
      <c r="H90" s="139"/>
      <c r="I90" s="9"/>
      <c r="J90" s="145"/>
      <c r="L90" s="153"/>
    </row>
    <row r="91" spans="1:12" s="33" customFormat="1" ht="12.75" x14ac:dyDescent="0.2">
      <c r="A91" s="34"/>
      <c r="B91" s="17" t="s">
        <v>562</v>
      </c>
      <c r="C91" s="35" t="s">
        <v>556</v>
      </c>
      <c r="D91" s="36">
        <v>6180263</v>
      </c>
      <c r="E91" s="6"/>
      <c r="F91" s="11"/>
      <c r="G91" s="8"/>
      <c r="H91" s="139"/>
      <c r="I91" s="9"/>
      <c r="J91" s="145"/>
      <c r="L91" s="153"/>
    </row>
    <row r="92" spans="1:12" s="33" customFormat="1" ht="12.75" x14ac:dyDescent="0.2">
      <c r="A92" s="34"/>
      <c r="B92" s="17" t="s">
        <v>564</v>
      </c>
      <c r="C92" s="35" t="s">
        <v>557</v>
      </c>
      <c r="D92" s="36">
        <v>6180264</v>
      </c>
      <c r="E92" s="6"/>
      <c r="F92" s="11"/>
      <c r="G92" s="8"/>
      <c r="H92" s="139"/>
      <c r="I92" s="9"/>
      <c r="J92" s="145"/>
      <c r="L92" s="153"/>
    </row>
    <row r="93" spans="1:12" s="33" customFormat="1" ht="3" customHeight="1" thickBot="1" x14ac:dyDescent="0.25">
      <c r="A93" s="34"/>
      <c r="B93" s="17"/>
      <c r="C93" s="35"/>
      <c r="D93" s="36"/>
      <c r="E93" s="6"/>
      <c r="F93" s="38"/>
      <c r="G93" s="8"/>
      <c r="H93" s="141"/>
      <c r="I93" s="9"/>
      <c r="J93" s="147"/>
      <c r="L93" s="158"/>
    </row>
    <row r="94" spans="1:12" ht="16.5" thickBot="1" x14ac:dyDescent="0.3">
      <c r="A94" s="40"/>
      <c r="B94" s="41" t="s">
        <v>191</v>
      </c>
      <c r="C94" s="41"/>
      <c r="D94" s="42"/>
      <c r="E94" s="88">
        <f>SUM(E85:E92)</f>
        <v>0</v>
      </c>
      <c r="F94" s="43"/>
      <c r="G94" s="88">
        <f t="shared" ref="G94:I94" si="3">SUM(G85:G92)</f>
        <v>0</v>
      </c>
      <c r="H94" s="142"/>
      <c r="I94" s="88">
        <f t="shared" si="3"/>
        <v>0</v>
      </c>
      <c r="J94" s="143"/>
    </row>
    <row r="95" spans="1:12" s="33" customFormat="1" ht="13.5" thickBot="1" x14ac:dyDescent="0.25">
      <c r="A95" s="57"/>
      <c r="B95" s="48"/>
      <c r="C95" s="99"/>
      <c r="D95" s="100"/>
      <c r="E95" s="101"/>
      <c r="F95" s="38"/>
      <c r="G95" s="38"/>
      <c r="H95" s="39"/>
      <c r="I95" s="38"/>
      <c r="J95" s="21"/>
      <c r="L95" s="159"/>
    </row>
    <row r="96" spans="1:12" s="33" customFormat="1" ht="12.75" x14ac:dyDescent="0.2">
      <c r="A96" s="106"/>
      <c r="B96" s="107" t="s">
        <v>192</v>
      </c>
      <c r="C96" s="107"/>
      <c r="D96" s="108"/>
      <c r="E96" s="109"/>
      <c r="F96" s="38"/>
      <c r="G96" s="109"/>
      <c r="H96" s="39"/>
      <c r="I96" s="109"/>
      <c r="J96" s="21"/>
      <c r="L96" s="159"/>
    </row>
    <row r="97" spans="1:12" s="33" customFormat="1" ht="12.75" x14ac:dyDescent="0.2">
      <c r="A97" s="34"/>
      <c r="B97" s="17" t="s">
        <v>193</v>
      </c>
      <c r="C97" s="35" t="s">
        <v>194</v>
      </c>
      <c r="D97" s="36"/>
      <c r="E97" s="120"/>
      <c r="F97" s="38"/>
      <c r="G97" s="89">
        <v>0</v>
      </c>
      <c r="H97" s="39"/>
      <c r="I97" s="89">
        <v>0</v>
      </c>
      <c r="J97" s="21"/>
      <c r="L97" s="159"/>
    </row>
    <row r="98" spans="1:12" s="33" customFormat="1" ht="12.75" x14ac:dyDescent="0.2">
      <c r="A98" s="34"/>
      <c r="B98" s="17" t="s">
        <v>195</v>
      </c>
      <c r="C98" s="62" t="s">
        <v>196</v>
      </c>
      <c r="D98" s="36"/>
      <c r="E98" s="120"/>
      <c r="F98" s="3"/>
      <c r="G98" s="89">
        <f>-E110</f>
        <v>0</v>
      </c>
      <c r="H98" s="39"/>
      <c r="I98" s="89">
        <f>-G110</f>
        <v>0</v>
      </c>
      <c r="J98" s="21"/>
      <c r="L98" s="159"/>
    </row>
    <row r="99" spans="1:12" s="33" customFormat="1" ht="12.75" x14ac:dyDescent="0.2">
      <c r="A99" s="34"/>
      <c r="B99" s="17" t="s">
        <v>197</v>
      </c>
      <c r="C99" s="62" t="s">
        <v>198</v>
      </c>
      <c r="D99" s="36"/>
      <c r="E99" s="121"/>
      <c r="F99" s="3"/>
      <c r="G99" s="102">
        <f>-E111</f>
        <v>0</v>
      </c>
      <c r="H99" s="39"/>
      <c r="I99" s="102">
        <f>-G111</f>
        <v>0</v>
      </c>
      <c r="J99" s="21"/>
      <c r="L99" s="159"/>
    </row>
    <row r="100" spans="1:12" s="33" customFormat="1" ht="12.75" x14ac:dyDescent="0.2">
      <c r="A100" s="34"/>
      <c r="B100" s="17" t="s">
        <v>199</v>
      </c>
      <c r="C100" s="35"/>
      <c r="D100" s="63"/>
      <c r="E100" s="89">
        <f>SUM(E97:E99)</f>
        <v>0</v>
      </c>
      <c r="F100" s="38"/>
      <c r="G100" s="89">
        <f>SUM(G97:G99)</f>
        <v>0</v>
      </c>
      <c r="H100" s="39"/>
      <c r="I100" s="89">
        <f>SUM(I97:I99)</f>
        <v>0</v>
      </c>
      <c r="J100" s="21"/>
      <c r="L100" s="159"/>
    </row>
    <row r="101" spans="1:12" s="33" customFormat="1" ht="3" customHeight="1" x14ac:dyDescent="0.2">
      <c r="A101" s="34"/>
      <c r="B101" s="17"/>
      <c r="C101" s="62"/>
      <c r="D101" s="36"/>
      <c r="E101" s="89"/>
      <c r="F101" s="3"/>
      <c r="G101" s="89"/>
      <c r="H101" s="39"/>
      <c r="I101" s="89"/>
      <c r="J101" s="21"/>
      <c r="L101" s="159"/>
    </row>
    <row r="102" spans="1:12" s="33" customFormat="1" ht="12.75" x14ac:dyDescent="0.2">
      <c r="A102" s="34"/>
      <c r="B102" s="17" t="s">
        <v>200</v>
      </c>
      <c r="C102" s="62" t="s">
        <v>45</v>
      </c>
      <c r="D102" s="36"/>
      <c r="E102" s="120"/>
      <c r="F102" s="3"/>
      <c r="G102" s="89">
        <f t="shared" ref="G102:I103" si="4">-E114</f>
        <v>0</v>
      </c>
      <c r="H102" s="39"/>
      <c r="I102" s="90">
        <f t="shared" si="4"/>
        <v>0</v>
      </c>
      <c r="J102" s="21"/>
      <c r="L102" s="159"/>
    </row>
    <row r="103" spans="1:12" s="33" customFormat="1" ht="12.75" x14ac:dyDescent="0.2">
      <c r="A103" s="34"/>
      <c r="B103" s="17" t="s">
        <v>201</v>
      </c>
      <c r="C103" s="35" t="s">
        <v>202</v>
      </c>
      <c r="D103" s="63"/>
      <c r="E103" s="121"/>
      <c r="F103" s="3"/>
      <c r="G103" s="102">
        <f t="shared" si="4"/>
        <v>0</v>
      </c>
      <c r="H103" s="39"/>
      <c r="I103" s="102">
        <f t="shared" si="4"/>
        <v>0</v>
      </c>
      <c r="J103" s="21"/>
      <c r="L103" s="159"/>
    </row>
    <row r="104" spans="1:12" s="33" customFormat="1" ht="12.75" x14ac:dyDescent="0.2">
      <c r="A104" s="34"/>
      <c r="B104" s="17" t="s">
        <v>203</v>
      </c>
      <c r="C104" s="62"/>
      <c r="D104" s="36"/>
      <c r="E104" s="89">
        <f>SUM(E102:E103)</f>
        <v>0</v>
      </c>
      <c r="F104" s="11"/>
      <c r="G104" s="89">
        <f>SUM(G102:G103)</f>
        <v>0</v>
      </c>
      <c r="H104" s="150"/>
      <c r="I104" s="89">
        <f>SUM(I102:I103)</f>
        <v>0</v>
      </c>
      <c r="J104" s="21"/>
      <c r="L104" s="159"/>
    </row>
    <row r="105" spans="1:12" s="33" customFormat="1" ht="3" customHeight="1" x14ac:dyDescent="0.2">
      <c r="A105" s="110"/>
      <c r="B105" s="111"/>
      <c r="C105" s="112"/>
      <c r="D105" s="113"/>
      <c r="E105" s="114"/>
      <c r="F105" s="11"/>
      <c r="G105" s="114"/>
      <c r="H105" s="150"/>
      <c r="I105" s="114"/>
      <c r="J105" s="21"/>
      <c r="L105" s="159"/>
    </row>
    <row r="106" spans="1:12" s="103" customFormat="1" ht="13.5" thickBot="1" x14ac:dyDescent="0.25">
      <c r="A106" s="115"/>
      <c r="B106" s="116" t="s">
        <v>204</v>
      </c>
      <c r="C106" s="117"/>
      <c r="D106" s="118"/>
      <c r="E106" s="119">
        <f>E104+E100</f>
        <v>0</v>
      </c>
      <c r="F106" s="64"/>
      <c r="G106" s="119">
        <f>G104+G100</f>
        <v>0</v>
      </c>
      <c r="H106" s="151"/>
      <c r="I106" s="119">
        <f>I104+I100</f>
        <v>0</v>
      </c>
      <c r="J106" s="152"/>
      <c r="L106" s="160"/>
    </row>
    <row r="107" spans="1:12" s="33" customFormat="1" ht="13.5" thickBot="1" x14ac:dyDescent="0.25">
      <c r="A107" s="17"/>
      <c r="B107" s="17"/>
      <c r="C107" s="62"/>
      <c r="D107" s="46"/>
      <c r="E107" s="38"/>
      <c r="F107" s="3"/>
      <c r="G107" s="104"/>
      <c r="H107" s="355"/>
      <c r="I107" s="104"/>
      <c r="J107" s="21"/>
      <c r="L107" s="159"/>
    </row>
    <row r="108" spans="1:12" s="33" customFormat="1" ht="12.75" x14ac:dyDescent="0.2">
      <c r="A108" s="122"/>
      <c r="B108" s="123" t="s">
        <v>205</v>
      </c>
      <c r="C108" s="123"/>
      <c r="D108" s="124"/>
      <c r="E108" s="125"/>
      <c r="F108" s="38"/>
      <c r="G108" s="125"/>
      <c r="H108" s="355"/>
      <c r="I108" s="125"/>
      <c r="J108" s="21"/>
      <c r="L108" s="159"/>
    </row>
    <row r="109" spans="1:12" s="33" customFormat="1" ht="12.75" x14ac:dyDescent="0.2">
      <c r="A109" s="34"/>
      <c r="B109" s="17" t="s">
        <v>193</v>
      </c>
      <c r="C109" s="35" t="s">
        <v>194</v>
      </c>
      <c r="D109" s="36"/>
      <c r="E109" s="89">
        <v>0</v>
      </c>
      <c r="F109" s="38"/>
      <c r="G109" s="89">
        <v>0</v>
      </c>
      <c r="H109" s="39"/>
      <c r="I109" s="89">
        <v>0</v>
      </c>
      <c r="J109" s="21"/>
      <c r="L109" s="159"/>
    </row>
    <row r="110" spans="1:12" s="33" customFormat="1" ht="12.75" x14ac:dyDescent="0.2">
      <c r="A110" s="34"/>
      <c r="B110" s="17" t="s">
        <v>195</v>
      </c>
      <c r="C110" s="62" t="str">
        <f>IF(OR(E110&lt;0,G110&lt;0,I110&lt;0),"Uncommitted Revenue - a red cell indicates a deficit balance","Uncommitted Revenue")</f>
        <v>Uncommitted Revenue</v>
      </c>
      <c r="D110" s="36"/>
      <c r="E110" s="89">
        <f>-SUM(E100)-SUM(E31+E74)-E111</f>
        <v>0</v>
      </c>
      <c r="F110" s="3"/>
      <c r="G110" s="89">
        <f>-SUM(G100)-SUM(G31+G74)-G111</f>
        <v>0</v>
      </c>
      <c r="H110" s="39"/>
      <c r="I110" s="89">
        <f>-SUM(I100)-SUM(I31+I74)-I111</f>
        <v>0</v>
      </c>
      <c r="J110" s="21"/>
      <c r="L110" s="159"/>
    </row>
    <row r="111" spans="1:12" s="33" customFormat="1" ht="12.75" x14ac:dyDescent="0.2">
      <c r="A111" s="34"/>
      <c r="B111" s="17" t="s">
        <v>197</v>
      </c>
      <c r="C111" s="62" t="s">
        <v>198</v>
      </c>
      <c r="D111" s="36"/>
      <c r="E111" s="102">
        <f>-SUM(E99+E28+E29+E71+E72)</f>
        <v>0</v>
      </c>
      <c r="F111" s="3"/>
      <c r="G111" s="102">
        <f>-SUM(G99+G28+G29+G71+G72)</f>
        <v>0</v>
      </c>
      <c r="H111" s="39"/>
      <c r="I111" s="102">
        <f>-SUM(I99+I28+I29+I71+I72)</f>
        <v>0</v>
      </c>
      <c r="J111" s="21"/>
      <c r="L111" s="159"/>
    </row>
    <row r="112" spans="1:12" s="33" customFormat="1" ht="12.75" x14ac:dyDescent="0.2">
      <c r="A112" s="34"/>
      <c r="B112" s="17" t="s">
        <v>199</v>
      </c>
      <c r="C112" s="35"/>
      <c r="D112" s="63"/>
      <c r="E112" s="89">
        <f>SUM(E110:E111)</f>
        <v>0</v>
      </c>
      <c r="F112" s="38"/>
      <c r="G112" s="89">
        <f>SUM(G110:G111)</f>
        <v>0</v>
      </c>
      <c r="H112" s="39"/>
      <c r="I112" s="89">
        <f>SUM(I110:I111)</f>
        <v>0</v>
      </c>
      <c r="J112" s="21"/>
      <c r="L112" s="159"/>
    </row>
    <row r="113" spans="1:26" s="33" customFormat="1" ht="3" customHeight="1" x14ac:dyDescent="0.2">
      <c r="A113" s="34"/>
      <c r="B113" s="17"/>
      <c r="C113" s="62"/>
      <c r="D113" s="36" t="s">
        <v>206</v>
      </c>
      <c r="E113" s="89"/>
      <c r="F113" s="3"/>
      <c r="G113" s="89"/>
      <c r="H113" s="39"/>
      <c r="I113" s="89"/>
      <c r="J113" s="21"/>
      <c r="L113" s="159"/>
    </row>
    <row r="114" spans="1:26" s="33" customFormat="1" ht="12.75" x14ac:dyDescent="0.2">
      <c r="A114" s="34"/>
      <c r="B114" s="17" t="s">
        <v>200</v>
      </c>
      <c r="C114" s="62" t="s">
        <v>45</v>
      </c>
      <c r="D114" s="36"/>
      <c r="E114" s="90">
        <f>IF(-SUM(E102+E78)&lt;E94,0,-SUM(E102+E78+E94))</f>
        <v>0</v>
      </c>
      <c r="F114" s="3"/>
      <c r="G114" s="90">
        <f>IF(-SUM(G102+G78)&lt;G94,0,-SUM(G102+G78+G94))</f>
        <v>0</v>
      </c>
      <c r="H114" s="39"/>
      <c r="I114" s="90">
        <f>IF(-SUM(I102+I78)&lt;I94,0,-SUM(I102+I78+I94))</f>
        <v>0</v>
      </c>
      <c r="J114" s="21"/>
      <c r="L114" s="159"/>
    </row>
    <row r="115" spans="1:26" s="33" customFormat="1" ht="12.75" x14ac:dyDescent="0.2">
      <c r="A115" s="34"/>
      <c r="B115" s="17" t="s">
        <v>201</v>
      </c>
      <c r="C115" s="35" t="s">
        <v>202</v>
      </c>
      <c r="D115" s="63"/>
      <c r="E115" s="102">
        <f>-SUM(E104+E82+E94+E114)</f>
        <v>0</v>
      </c>
      <c r="F115" s="3"/>
      <c r="G115" s="102">
        <f>-SUM(G104+G82+G94+G114)</f>
        <v>0</v>
      </c>
      <c r="H115" s="39"/>
      <c r="I115" s="102">
        <f>-SUM(I104+I82+I94+I114)</f>
        <v>0</v>
      </c>
      <c r="J115" s="21"/>
      <c r="L115" s="159"/>
    </row>
    <row r="116" spans="1:26" s="33" customFormat="1" ht="12.75" x14ac:dyDescent="0.2">
      <c r="A116" s="34"/>
      <c r="B116" s="17" t="str">
        <f>IF(OR(E116&lt;0,G116&lt;0,I116&lt;0),"TOTAL CAPITAL - CANNOT BE A DEFICIT, PLEASE CORRECT","TOTAL CAPITAL")</f>
        <v>TOTAL CAPITAL</v>
      </c>
      <c r="C116" s="62"/>
      <c r="D116" s="36"/>
      <c r="E116" s="89">
        <f>SUM(E114:E115)</f>
        <v>0</v>
      </c>
      <c r="F116" s="11"/>
      <c r="G116" s="89">
        <f>SUM(G114:G115)</f>
        <v>0</v>
      </c>
      <c r="H116" s="150"/>
      <c r="I116" s="89">
        <f>SUM(I114:I115)</f>
        <v>0</v>
      </c>
      <c r="J116" s="21"/>
      <c r="L116" s="159"/>
    </row>
    <row r="117" spans="1:26" s="33" customFormat="1" ht="3" customHeight="1" x14ac:dyDescent="0.2">
      <c r="A117" s="126"/>
      <c r="B117" s="127"/>
      <c r="C117" s="128"/>
      <c r="D117" s="129"/>
      <c r="E117" s="130"/>
      <c r="F117" s="11"/>
      <c r="G117" s="130"/>
      <c r="H117" s="150"/>
      <c r="I117" s="130"/>
      <c r="J117" s="21"/>
      <c r="L117" s="159"/>
    </row>
    <row r="118" spans="1:26" s="136" customFormat="1" ht="16.5" thickBot="1" x14ac:dyDescent="0.3">
      <c r="A118" s="131"/>
      <c r="B118" s="132" t="s">
        <v>207</v>
      </c>
      <c r="C118" s="133"/>
      <c r="D118" s="134"/>
      <c r="E118" s="135">
        <f>E112+E116</f>
        <v>0</v>
      </c>
      <c r="F118" s="43"/>
      <c r="G118" s="135">
        <f>G112+G116</f>
        <v>0</v>
      </c>
      <c r="H118" s="44"/>
      <c r="I118" s="135">
        <f>I112+I116</f>
        <v>0</v>
      </c>
      <c r="J118" s="45"/>
      <c r="L118" s="161"/>
    </row>
    <row r="119" spans="1:26" x14ac:dyDescent="0.2">
      <c r="A119" s="17"/>
      <c r="B119" s="17"/>
      <c r="C119" s="17"/>
      <c r="D119" s="17"/>
      <c r="E119" s="105" t="str">
        <f>IF(E118&lt;0,"DEFICIT","SURPLUS")</f>
        <v>SURPLUS</v>
      </c>
      <c r="F119" s="17"/>
      <c r="G119" s="105" t="str">
        <f>IF(G118&lt;0,"DEFICIT","SURPLUS")</f>
        <v>SURPLUS</v>
      </c>
      <c r="H119" s="35"/>
      <c r="I119" s="105" t="str">
        <f>IF(I118&lt;0,"DEFICIT","SURPLUS")</f>
        <v>SURPLUS</v>
      </c>
      <c r="J119" s="35"/>
    </row>
    <row r="120" spans="1:26" ht="15.75" thickBot="1" x14ac:dyDescent="0.25">
      <c r="A120" s="17"/>
      <c r="B120" s="17"/>
      <c r="C120" s="17"/>
      <c r="D120" s="17"/>
      <c r="E120" s="17"/>
      <c r="F120" s="17"/>
      <c r="G120" s="17"/>
      <c r="H120" s="35"/>
      <c r="I120" s="17"/>
      <c r="J120" s="35"/>
    </row>
    <row r="121" spans="1:26" s="212" customFormat="1" ht="16.5" thickBot="1" x14ac:dyDescent="0.3">
      <c r="C121" s="213"/>
      <c r="D121" s="362" t="s">
        <v>208</v>
      </c>
      <c r="E121" s="363"/>
      <c r="F121" s="363"/>
      <c r="G121" s="363"/>
      <c r="H121" s="364"/>
      <c r="I121" s="214"/>
      <c r="J121" s="365" t="s">
        <v>209</v>
      </c>
      <c r="K121" s="366"/>
      <c r="L121" s="367"/>
      <c r="M121" s="16"/>
      <c r="N121" s="16"/>
      <c r="O121" s="16"/>
      <c r="P121" s="16"/>
      <c r="Q121" s="214"/>
      <c r="R121" s="215"/>
      <c r="Z121" s="216"/>
    </row>
    <row r="122" spans="1:26" s="212" customFormat="1" ht="30" customHeight="1" x14ac:dyDescent="0.25">
      <c r="C122" s="217" t="s">
        <v>210</v>
      </c>
      <c r="D122" s="356"/>
      <c r="E122" s="357"/>
      <c r="F122" s="357"/>
      <c r="G122" s="357"/>
      <c r="H122" s="358"/>
      <c r="I122" s="218" t="s">
        <v>211</v>
      </c>
      <c r="J122" s="359"/>
      <c r="K122" s="360"/>
      <c r="L122" s="361"/>
      <c r="M122" s="16"/>
      <c r="N122" s="16"/>
      <c r="O122" s="16"/>
      <c r="P122" s="16"/>
      <c r="Q122" s="214"/>
      <c r="R122" s="215"/>
      <c r="Z122" s="216"/>
    </row>
    <row r="123" spans="1:26" s="212" customFormat="1" ht="30" customHeight="1" x14ac:dyDescent="0.25">
      <c r="C123" s="217" t="s">
        <v>212</v>
      </c>
      <c r="D123" s="370"/>
      <c r="E123" s="371"/>
      <c r="F123" s="371"/>
      <c r="G123" s="371"/>
      <c r="H123" s="372"/>
      <c r="I123" s="218" t="s">
        <v>212</v>
      </c>
      <c r="J123" s="376"/>
      <c r="K123" s="377"/>
      <c r="L123" s="378"/>
      <c r="M123" s="16"/>
      <c r="N123" s="16"/>
      <c r="O123" s="16"/>
      <c r="P123" s="16"/>
      <c r="Q123" s="214"/>
      <c r="R123" s="215"/>
      <c r="Z123" s="216"/>
    </row>
    <row r="124" spans="1:26" s="212" customFormat="1" ht="30" customHeight="1" x14ac:dyDescent="0.25">
      <c r="C124" s="217" t="s">
        <v>213</v>
      </c>
      <c r="D124" s="370"/>
      <c r="E124" s="371"/>
      <c r="F124" s="371"/>
      <c r="G124" s="371"/>
      <c r="H124" s="372"/>
      <c r="I124" s="218" t="s">
        <v>213</v>
      </c>
      <c r="J124" s="376"/>
      <c r="K124" s="377"/>
      <c r="L124" s="378"/>
      <c r="M124" s="16"/>
      <c r="N124" s="16"/>
      <c r="O124" s="16"/>
      <c r="P124" s="16"/>
      <c r="Q124" s="214"/>
      <c r="R124" s="215"/>
      <c r="Z124" s="216"/>
    </row>
    <row r="125" spans="1:26" s="212" customFormat="1" ht="30" customHeight="1" thickBot="1" x14ac:dyDescent="0.3">
      <c r="C125" s="217" t="s">
        <v>214</v>
      </c>
      <c r="D125" s="373"/>
      <c r="E125" s="374"/>
      <c r="F125" s="374"/>
      <c r="G125" s="374"/>
      <c r="H125" s="375"/>
      <c r="I125" s="218" t="s">
        <v>214</v>
      </c>
      <c r="J125" s="379"/>
      <c r="K125" s="380"/>
      <c r="L125" s="381"/>
      <c r="M125" s="16"/>
      <c r="N125" s="16"/>
      <c r="O125" s="16"/>
      <c r="P125" s="16"/>
      <c r="Q125" s="214"/>
      <c r="R125" s="215"/>
      <c r="Z125" s="216"/>
    </row>
    <row r="126" spans="1:26" x14ac:dyDescent="0.2">
      <c r="A126" s="17"/>
      <c r="B126" s="17"/>
      <c r="C126" s="17"/>
      <c r="D126" s="17"/>
      <c r="E126" s="17"/>
      <c r="F126" s="17"/>
      <c r="G126" s="17"/>
      <c r="H126" s="35"/>
      <c r="I126" s="17"/>
      <c r="J126" s="35"/>
    </row>
    <row r="127" spans="1:26" x14ac:dyDescent="0.2">
      <c r="A127" s="17"/>
      <c r="B127" s="17"/>
      <c r="C127" s="17"/>
      <c r="D127" s="17"/>
      <c r="E127" s="17"/>
      <c r="F127" s="17"/>
      <c r="G127" s="17"/>
      <c r="H127" s="35"/>
      <c r="I127" s="17"/>
      <c r="J127" s="35"/>
    </row>
    <row r="128" spans="1:26" x14ac:dyDescent="0.2">
      <c r="A128" s="17"/>
      <c r="B128" s="17"/>
      <c r="C128" s="17"/>
      <c r="D128" s="17"/>
      <c r="E128" s="17"/>
      <c r="F128" s="17"/>
      <c r="G128" s="17"/>
      <c r="H128" s="35"/>
      <c r="I128" s="17"/>
      <c r="J128" s="35"/>
    </row>
    <row r="129" spans="1:10" x14ac:dyDescent="0.2">
      <c r="A129" s="17"/>
      <c r="B129" s="17"/>
      <c r="C129" s="16" t="s">
        <v>592</v>
      </c>
      <c r="D129" s="17"/>
      <c r="E129" s="17"/>
      <c r="F129" s="17"/>
      <c r="G129" s="17"/>
      <c r="H129" s="35"/>
      <c r="I129" s="17"/>
      <c r="J129" s="35"/>
    </row>
    <row r="130" spans="1:10" x14ac:dyDescent="0.2">
      <c r="C130" s="368"/>
      <c r="D130" s="369"/>
      <c r="E130" s="369"/>
      <c r="F130" s="369"/>
      <c r="G130" s="369"/>
      <c r="H130" s="369"/>
    </row>
    <row r="131" spans="1:10" x14ac:dyDescent="0.2">
      <c r="C131" s="369"/>
      <c r="D131" s="369"/>
      <c r="E131" s="369"/>
      <c r="F131" s="369"/>
      <c r="G131" s="369"/>
      <c r="H131" s="369"/>
    </row>
    <row r="132" spans="1:10" x14ac:dyDescent="0.2">
      <c r="C132" s="369"/>
      <c r="D132" s="369"/>
      <c r="E132" s="369"/>
      <c r="F132" s="369"/>
      <c r="G132" s="369"/>
      <c r="H132" s="369"/>
    </row>
    <row r="133" spans="1:10" x14ac:dyDescent="0.2">
      <c r="C133" s="369"/>
      <c r="D133" s="369"/>
      <c r="E133" s="369"/>
      <c r="F133" s="369"/>
      <c r="G133" s="369"/>
      <c r="H133" s="369"/>
    </row>
    <row r="134" spans="1:10" x14ac:dyDescent="0.2">
      <c r="C134" s="369"/>
      <c r="D134" s="369"/>
      <c r="E134" s="369"/>
      <c r="F134" s="369"/>
      <c r="G134" s="369"/>
      <c r="H134" s="369"/>
    </row>
    <row r="135" spans="1:10" x14ac:dyDescent="0.2">
      <c r="C135" s="369"/>
      <c r="D135" s="369"/>
      <c r="E135" s="369"/>
      <c r="F135" s="369"/>
      <c r="G135" s="369"/>
      <c r="H135" s="369"/>
    </row>
    <row r="136" spans="1:10" x14ac:dyDescent="0.2">
      <c r="C136" s="369"/>
      <c r="D136" s="369"/>
      <c r="E136" s="369"/>
      <c r="F136" s="369"/>
      <c r="G136" s="369"/>
      <c r="H136" s="369"/>
    </row>
    <row r="137" spans="1:10" x14ac:dyDescent="0.2">
      <c r="C137" s="369"/>
      <c r="D137" s="369"/>
      <c r="E137" s="369"/>
      <c r="F137" s="369"/>
      <c r="G137" s="369"/>
      <c r="H137" s="369"/>
    </row>
    <row r="138" spans="1:10" x14ac:dyDescent="0.2">
      <c r="C138" s="369"/>
      <c r="D138" s="369"/>
      <c r="E138" s="369"/>
      <c r="F138" s="369"/>
      <c r="G138" s="369"/>
      <c r="H138" s="369"/>
    </row>
  </sheetData>
  <sheetProtection algorithmName="SHA-512" hashValue="cZNOAz4JfCha3hA9GYyGNRzbqckYfq/nrv0qUcQuRjobUYG4LRzTxmpOLWWjNXBbDtxC6dDklAgaGglhuPi1vg==" saltValue="ATDKmy6ZY0U/FJTL3+ayWg==" spinCount="100000" sheet="1" objects="1" scenarios="1"/>
  <mergeCells count="14">
    <mergeCell ref="C130:H138"/>
    <mergeCell ref="D123:H123"/>
    <mergeCell ref="D124:H124"/>
    <mergeCell ref="D125:H125"/>
    <mergeCell ref="J123:L123"/>
    <mergeCell ref="J124:L124"/>
    <mergeCell ref="J125:L125"/>
    <mergeCell ref="D1:E1"/>
    <mergeCell ref="F1:I1"/>
    <mergeCell ref="H107:H108"/>
    <mergeCell ref="D122:H122"/>
    <mergeCell ref="J122:L122"/>
    <mergeCell ref="D121:H121"/>
    <mergeCell ref="J121:L121"/>
  </mergeCells>
  <conditionalFormatting sqref="G111">
    <cfRule type="expression" dxfId="57" priority="22" stopIfTrue="1">
      <formula>$E$111&lt;0</formula>
    </cfRule>
  </conditionalFormatting>
  <conditionalFormatting sqref="I111">
    <cfRule type="expression" dxfId="56" priority="21" stopIfTrue="1">
      <formula>$E$111&lt;0</formula>
    </cfRule>
  </conditionalFormatting>
  <conditionalFormatting sqref="E114">
    <cfRule type="expression" dxfId="55" priority="17">
      <formula>E114&lt;0</formula>
    </cfRule>
  </conditionalFormatting>
  <conditionalFormatting sqref="G114">
    <cfRule type="expression" dxfId="54" priority="15">
      <formula>G114&lt;0</formula>
    </cfRule>
  </conditionalFormatting>
  <conditionalFormatting sqref="I114">
    <cfRule type="expression" dxfId="53" priority="13">
      <formula>I114&lt;0</formula>
    </cfRule>
  </conditionalFormatting>
  <conditionalFormatting sqref="G115">
    <cfRule type="expression" dxfId="52" priority="9" stopIfTrue="1">
      <formula>$E$115&lt;0</formula>
    </cfRule>
  </conditionalFormatting>
  <conditionalFormatting sqref="I115">
    <cfRule type="expression" dxfId="51" priority="8" stopIfTrue="1">
      <formula>$E$115&lt;0</formula>
    </cfRule>
  </conditionalFormatting>
  <conditionalFormatting sqref="I110 G110 E116 G116 I116 E118 G118 I118 E110">
    <cfRule type="expression" dxfId="50" priority="5">
      <formula>E110&lt;0</formula>
    </cfRule>
  </conditionalFormatting>
  <conditionalFormatting sqref="B116:C116">
    <cfRule type="expression" dxfId="49" priority="4">
      <formula>$B$116="TOTAL CAPITAL - CANNOT BE A DEFICIT, PLEASE CORRECT"</formula>
    </cfRule>
  </conditionalFormatting>
  <conditionalFormatting sqref="B110:C110">
    <cfRule type="expression" dxfId="48" priority="1">
      <formula>$C$110="Uncommitted Revenue - a red cell indicates a deficit balance"</formula>
    </cfRule>
  </conditionalFormatting>
  <dataValidations count="2">
    <dataValidation type="decimal" operator="lessThanOrEqual" allowBlank="1" showInputMessage="1" showErrorMessage="1" sqref="G78 E78 E9 I9 G9 I78" xr:uid="{00000000-0002-0000-0100-000000000000}">
      <formula1>0</formula1>
    </dataValidation>
    <dataValidation allowBlank="1" showErrorMessage="1" errorTitle="INPUT ERROR" error="Only whole pounds can be entered and no formulae can be used" sqref="E105 E108 G105 I105 G108 I108" xr:uid="{00000000-0002-0000-0100-000002000000}"/>
  </dataValidations>
  <pageMargins left="0.23622047244094491" right="0.23622047244094491" top="0.35433070866141736" bottom="0.35433070866141736" header="0.31496062992125984" footer="0.31496062992125984"/>
  <pageSetup paperSize="9" scale="53" fitToHeight="0" orientation="landscape" r:id="rId1"/>
  <rowBreaks count="1" manualBreakCount="1">
    <brk id="74" max="16383" man="1"/>
  </rowBreaks>
  <ignoredErrors>
    <ignoredError sqref="D2:I2 C110 D100:J101 D104:J118 D73:J77 E119:I119 B116 D1:E1 J1 L1 D30:D33 D8:D29 J8 D60:D72 D80:D84 D93:J96 D5:J5 E3:J4 F8:H8 D78:D79 D102:D103 F102:J103 D97:D99 F97:J99 D7:J7 D6 F6 H6 J6 D34:D52 D85:D87 J30:J33 J80:J84"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'School Data'!$A$1:$A$68</xm:f>
          </x14:formula1>
          <xm:sqref>F1:I1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K65"/>
  <sheetViews>
    <sheetView topLeftCell="A39" workbookViewId="0">
      <selection activeCell="A64" sqref="A64:XFD64"/>
    </sheetView>
  </sheetViews>
  <sheetFormatPr defaultRowHeight="15" x14ac:dyDescent="0.2"/>
  <cols>
    <col min="1" max="1" width="35.77734375" bestFit="1" customWidth="1"/>
    <col min="4" max="4" width="9.77734375" customWidth="1"/>
    <col min="5" max="5" width="12.6640625" bestFit="1" customWidth="1"/>
    <col min="6" max="7" width="9.88671875" bestFit="1" customWidth="1"/>
    <col min="9" max="9" width="11.88671875" bestFit="1" customWidth="1"/>
    <col min="11" max="11" width="9.88671875" bestFit="1" customWidth="1"/>
  </cols>
  <sheetData>
    <row r="1" spans="1:6" ht="15.75" x14ac:dyDescent="0.25">
      <c r="A1" t="s">
        <v>64</v>
      </c>
      <c r="B1" t="s">
        <v>215</v>
      </c>
      <c r="D1" s="91" t="s">
        <v>216</v>
      </c>
    </row>
    <row r="2" spans="1:6" x14ac:dyDescent="0.2">
      <c r="A2" t="s">
        <v>217</v>
      </c>
      <c r="B2" t="s">
        <v>218</v>
      </c>
      <c r="D2" t="s">
        <v>215</v>
      </c>
      <c r="E2" t="s">
        <v>219</v>
      </c>
    </row>
    <row r="3" spans="1:6" x14ac:dyDescent="0.2">
      <c r="A3" t="s">
        <v>220</v>
      </c>
      <c r="B3" t="s">
        <v>221</v>
      </c>
      <c r="D3" s="80" t="str">
        <f>'KPI''s'!$B$3</f>
        <v>2024/25</v>
      </c>
      <c r="E3" s="80">
        <f>'KPI''s'!B27</f>
        <v>0</v>
      </c>
    </row>
    <row r="4" spans="1:6" x14ac:dyDescent="0.2">
      <c r="A4" t="s">
        <v>222</v>
      </c>
      <c r="B4" t="s">
        <v>223</v>
      </c>
      <c r="D4" s="80" t="str">
        <f>'KPI''s'!$D$3</f>
        <v>2025/26</v>
      </c>
      <c r="E4" s="80">
        <f>'KPI''s'!D27</f>
        <v>0</v>
      </c>
    </row>
    <row r="5" spans="1:6" x14ac:dyDescent="0.2">
      <c r="A5" t="s">
        <v>224</v>
      </c>
      <c r="B5" t="s">
        <v>225</v>
      </c>
      <c r="D5" s="80" t="str">
        <f>'KPI''s'!$F$3</f>
        <v>2026/27</v>
      </c>
      <c r="E5" s="80">
        <f>'KPI''s'!F27</f>
        <v>0</v>
      </c>
    </row>
    <row r="6" spans="1:6" x14ac:dyDescent="0.2">
      <c r="A6" t="s">
        <v>226</v>
      </c>
      <c r="B6" t="s">
        <v>227</v>
      </c>
      <c r="E6" t="s">
        <v>228</v>
      </c>
    </row>
    <row r="7" spans="1:6" x14ac:dyDescent="0.2">
      <c r="A7" t="s">
        <v>229</v>
      </c>
      <c r="B7" t="s">
        <v>230</v>
      </c>
      <c r="D7" s="80" t="str">
        <f>'KPI''s'!$B$3</f>
        <v>2024/25</v>
      </c>
      <c r="E7" s="80">
        <f>'KPI''s'!B30</f>
        <v>0</v>
      </c>
    </row>
    <row r="8" spans="1:6" x14ac:dyDescent="0.2">
      <c r="A8" t="s">
        <v>231</v>
      </c>
      <c r="B8" t="s">
        <v>232</v>
      </c>
      <c r="D8" s="80" t="str">
        <f>'KPI''s'!$D$3</f>
        <v>2025/26</v>
      </c>
      <c r="E8" s="80">
        <f>'KPI''s'!D30</f>
        <v>0</v>
      </c>
    </row>
    <row r="9" spans="1:6" x14ac:dyDescent="0.2">
      <c r="A9" t="s">
        <v>233</v>
      </c>
      <c r="B9" t="s">
        <v>234</v>
      </c>
      <c r="D9" s="80" t="str">
        <f>'KPI''s'!$F$3</f>
        <v>2026/27</v>
      </c>
      <c r="E9" s="80">
        <f>'KPI''s'!F30</f>
        <v>0</v>
      </c>
    </row>
    <row r="10" spans="1:6" x14ac:dyDescent="0.2">
      <c r="A10" t="s">
        <v>237</v>
      </c>
      <c r="B10" t="s">
        <v>238</v>
      </c>
      <c r="E10" t="s">
        <v>235</v>
      </c>
      <c r="F10" t="s">
        <v>236</v>
      </c>
    </row>
    <row r="11" spans="1:6" x14ac:dyDescent="0.2">
      <c r="A11" t="s">
        <v>239</v>
      </c>
      <c r="B11" t="s">
        <v>240</v>
      </c>
      <c r="D11" s="80" t="str">
        <f>'KPI''s'!$B$3</f>
        <v>2024/25</v>
      </c>
      <c r="E11" s="92" t="str">
        <f>'KPI''s'!B5</f>
        <v>-</v>
      </c>
      <c r="F11" s="92" t="str">
        <f>'KPI''s'!B6</f>
        <v>-</v>
      </c>
    </row>
    <row r="12" spans="1:6" x14ac:dyDescent="0.2">
      <c r="A12" t="s">
        <v>241</v>
      </c>
      <c r="B12" t="s">
        <v>242</v>
      </c>
      <c r="D12" s="80" t="str">
        <f>'KPI''s'!$D$3</f>
        <v>2025/26</v>
      </c>
      <c r="E12" s="92" t="str">
        <f>'KPI''s'!D5</f>
        <v>-</v>
      </c>
      <c r="F12" s="92" t="str">
        <f>'KPI''s'!D6</f>
        <v>-</v>
      </c>
    </row>
    <row r="13" spans="1:6" x14ac:dyDescent="0.2">
      <c r="A13" t="s">
        <v>243</v>
      </c>
      <c r="B13" t="s">
        <v>244</v>
      </c>
      <c r="D13" s="80" t="str">
        <f>'KPI''s'!$F$3</f>
        <v>2026/27</v>
      </c>
      <c r="E13" s="92" t="str">
        <f>'KPI''s'!F5</f>
        <v>-</v>
      </c>
      <c r="F13" s="92" t="str">
        <f>'KPI''s'!F6</f>
        <v>-</v>
      </c>
    </row>
    <row r="14" spans="1:6" x14ac:dyDescent="0.2">
      <c r="A14" t="s">
        <v>246</v>
      </c>
      <c r="B14" t="s">
        <v>247</v>
      </c>
      <c r="E14" t="s">
        <v>245</v>
      </c>
    </row>
    <row r="15" spans="1:6" x14ac:dyDescent="0.2">
      <c r="A15" t="s">
        <v>248</v>
      </c>
      <c r="B15" t="s">
        <v>249</v>
      </c>
      <c r="D15" s="80" t="str">
        <f>'KPI''s'!$B$3</f>
        <v>2024/25</v>
      </c>
      <c r="E15" s="92" t="str">
        <f>'KPI''s'!B6</f>
        <v>-</v>
      </c>
    </row>
    <row r="16" spans="1:6" x14ac:dyDescent="0.2">
      <c r="A16" t="s">
        <v>250</v>
      </c>
      <c r="B16" t="s">
        <v>251</v>
      </c>
      <c r="D16" s="80" t="str">
        <f>'KPI''s'!$D$3</f>
        <v>2025/26</v>
      </c>
      <c r="E16" s="92" t="str">
        <f>'KPI''s'!D6</f>
        <v>-</v>
      </c>
    </row>
    <row r="17" spans="1:11" x14ac:dyDescent="0.2">
      <c r="A17" t="s">
        <v>259</v>
      </c>
      <c r="B17" t="s">
        <v>260</v>
      </c>
      <c r="D17" s="80" t="str">
        <f>'KPI''s'!$F$3</f>
        <v>2026/27</v>
      </c>
      <c r="E17" s="92" t="str">
        <f>'KPI''s'!F6</f>
        <v>-</v>
      </c>
    </row>
    <row r="18" spans="1:11" x14ac:dyDescent="0.2">
      <c r="A18" t="s">
        <v>261</v>
      </c>
      <c r="B18" t="s">
        <v>262</v>
      </c>
      <c r="E18" s="78" t="s">
        <v>252</v>
      </c>
      <c r="F18" s="78" t="s">
        <v>253</v>
      </c>
      <c r="G18" s="78" t="s">
        <v>254</v>
      </c>
      <c r="H18" s="78" t="s">
        <v>255</v>
      </c>
      <c r="I18" s="78" t="s">
        <v>256</v>
      </c>
      <c r="J18" s="78" t="s">
        <v>257</v>
      </c>
      <c r="K18" s="78" t="s">
        <v>258</v>
      </c>
    </row>
    <row r="19" spans="1:11" x14ac:dyDescent="0.2">
      <c r="A19" t="s">
        <v>263</v>
      </c>
      <c r="B19" t="s">
        <v>264</v>
      </c>
      <c r="D19" s="80" t="str">
        <f>'KPI''s'!$B$3</f>
        <v>2024/25</v>
      </c>
      <c r="E19" s="81">
        <f>SUM('3YP'!E34:E34)</f>
        <v>0</v>
      </c>
      <c r="F19" s="81">
        <f>SUM('3YP'!E36)</f>
        <v>0</v>
      </c>
      <c r="G19" s="81">
        <f>SUM('3YP'!E37:E40)</f>
        <v>0</v>
      </c>
      <c r="H19" s="80">
        <f>SUM('3YP'!E45:E51)</f>
        <v>0</v>
      </c>
      <c r="I19" s="80">
        <f>SUM('3YP'!E52:E60)+'3YP'!E64+'3YP'!E66</f>
        <v>0</v>
      </c>
      <c r="J19" s="93">
        <f>SUM('3YP'!E71:E72)</f>
        <v>0</v>
      </c>
      <c r="K19" s="93">
        <f>'3YP'!E74-SUM('School Data'!E19:J19)</f>
        <v>0</v>
      </c>
    </row>
    <row r="20" spans="1:11" x14ac:dyDescent="0.2">
      <c r="A20" t="s">
        <v>265</v>
      </c>
      <c r="B20" t="s">
        <v>266</v>
      </c>
      <c r="D20" s="80" t="str">
        <f>'KPI''s'!$D$3</f>
        <v>2025/26</v>
      </c>
      <c r="E20" s="81">
        <f>SUM('3YP'!G34:G34)</f>
        <v>0</v>
      </c>
      <c r="F20" s="81">
        <f>SUM('3YP'!G36)</f>
        <v>0</v>
      </c>
      <c r="G20" s="81">
        <f>SUM('3YP'!G37:G40)</f>
        <v>0</v>
      </c>
      <c r="H20" s="80">
        <f>SUM('3YP'!G45:G51)</f>
        <v>0</v>
      </c>
      <c r="I20" s="80">
        <f>SUM('3YP'!G52:G60)+'3YP'!G64+'3YP'!G66</f>
        <v>0</v>
      </c>
      <c r="J20" s="93">
        <f>SUM('3YP'!G71:G72)</f>
        <v>0</v>
      </c>
      <c r="K20" s="93">
        <f>'3YP'!G74-SUM('School Data'!E20:J20)</f>
        <v>0</v>
      </c>
    </row>
    <row r="21" spans="1:11" x14ac:dyDescent="0.2">
      <c r="A21" t="s">
        <v>268</v>
      </c>
      <c r="B21" t="s">
        <v>269</v>
      </c>
      <c r="D21" s="80" t="str">
        <f>'KPI''s'!$F$3</f>
        <v>2026/27</v>
      </c>
      <c r="E21" s="80">
        <f>SUM('3YP'!I34:I34)</f>
        <v>0</v>
      </c>
      <c r="F21" s="80">
        <f>SUM('3YP'!I36)</f>
        <v>0</v>
      </c>
      <c r="G21" s="81">
        <f>SUM('3YP'!I37:I40)</f>
        <v>0</v>
      </c>
      <c r="H21" s="80">
        <f>SUM('3YP'!I45:I51)</f>
        <v>0</v>
      </c>
      <c r="I21" s="80">
        <f>SUM('3YP'!I52:I60)+'3YP'!I64+'3YP'!I66</f>
        <v>0</v>
      </c>
      <c r="J21" s="93">
        <f>SUM('3YP'!I71:I72)</f>
        <v>0</v>
      </c>
      <c r="K21" s="93">
        <f>'3YP'!I74-SUM('School Data'!E21:J21)</f>
        <v>0</v>
      </c>
    </row>
    <row r="22" spans="1:11" x14ac:dyDescent="0.2">
      <c r="A22" t="s">
        <v>270</v>
      </c>
      <c r="B22" t="s">
        <v>271</v>
      </c>
      <c r="E22" t="s">
        <v>267</v>
      </c>
      <c r="F22" t="s">
        <v>252</v>
      </c>
      <c r="G22" s="81" t="s">
        <v>254</v>
      </c>
    </row>
    <row r="23" spans="1:11" x14ac:dyDescent="0.2">
      <c r="A23" t="s">
        <v>272</v>
      </c>
      <c r="B23" t="s">
        <v>273</v>
      </c>
      <c r="D23" s="80" t="str">
        <f>'KPI''s'!$B$3</f>
        <v>2024/25</v>
      </c>
      <c r="E23">
        <f>'Add''l Data'!R7</f>
        <v>0</v>
      </c>
      <c r="F23">
        <f>SUM('Add''l Data'!B25+'Add''l Data'!E25)</f>
        <v>0</v>
      </c>
      <c r="G23">
        <f>'Add''l Data'!J25-'School Data'!F23</f>
        <v>0</v>
      </c>
    </row>
    <row r="24" spans="1:11" x14ac:dyDescent="0.2">
      <c r="A24" t="s">
        <v>274</v>
      </c>
      <c r="B24" t="s">
        <v>275</v>
      </c>
      <c r="D24" s="80" t="str">
        <f>'KPI''s'!$D$3</f>
        <v>2025/26</v>
      </c>
      <c r="E24">
        <f>'Add''l Data'!R8</f>
        <v>0</v>
      </c>
      <c r="F24">
        <f>'Add''l Data'!B26+'Add''l Data'!E26</f>
        <v>0</v>
      </c>
      <c r="G24">
        <f>'Add''l Data'!J26-'School Data'!F24</f>
        <v>0</v>
      </c>
    </row>
    <row r="25" spans="1:11" x14ac:dyDescent="0.2">
      <c r="A25" t="s">
        <v>276</v>
      </c>
      <c r="B25" t="s">
        <v>277</v>
      </c>
      <c r="D25" s="80" t="str">
        <f>'KPI''s'!$F$3</f>
        <v>2026/27</v>
      </c>
      <c r="E25">
        <f>'Add''l Data'!R9</f>
        <v>0</v>
      </c>
      <c r="F25">
        <f>'Add''l Data'!B27+'Add''l Data'!E27</f>
        <v>0</v>
      </c>
      <c r="G25">
        <f>'Add''l Data'!J27-'School Data'!F25</f>
        <v>0</v>
      </c>
    </row>
    <row r="26" spans="1:11" x14ac:dyDescent="0.2">
      <c r="A26" t="s">
        <v>278</v>
      </c>
      <c r="B26" t="s">
        <v>279</v>
      </c>
    </row>
    <row r="27" spans="1:11" x14ac:dyDescent="0.2">
      <c r="A27" t="s">
        <v>280</v>
      </c>
      <c r="B27" t="s">
        <v>281</v>
      </c>
    </row>
    <row r="28" spans="1:11" x14ac:dyDescent="0.2">
      <c r="A28" t="s">
        <v>282</v>
      </c>
      <c r="B28" t="s">
        <v>283</v>
      </c>
    </row>
    <row r="29" spans="1:11" x14ac:dyDescent="0.2">
      <c r="A29" t="s">
        <v>284</v>
      </c>
      <c r="B29" t="s">
        <v>285</v>
      </c>
    </row>
    <row r="30" spans="1:11" x14ac:dyDescent="0.2">
      <c r="A30" t="s">
        <v>286</v>
      </c>
      <c r="B30" t="s">
        <v>287</v>
      </c>
    </row>
    <row r="31" spans="1:11" x14ac:dyDescent="0.2">
      <c r="A31" t="s">
        <v>288</v>
      </c>
      <c r="B31" t="s">
        <v>289</v>
      </c>
    </row>
    <row r="32" spans="1:11" x14ac:dyDescent="0.2">
      <c r="A32" t="s">
        <v>290</v>
      </c>
      <c r="B32" t="s">
        <v>291</v>
      </c>
    </row>
    <row r="33" spans="1:2" x14ac:dyDescent="0.2">
      <c r="A33" t="s">
        <v>292</v>
      </c>
      <c r="B33" t="s">
        <v>293</v>
      </c>
    </row>
    <row r="34" spans="1:2" x14ac:dyDescent="0.2">
      <c r="A34" t="s">
        <v>294</v>
      </c>
      <c r="B34" t="s">
        <v>295</v>
      </c>
    </row>
    <row r="35" spans="1:2" x14ac:dyDescent="0.2">
      <c r="A35" t="s">
        <v>296</v>
      </c>
      <c r="B35" t="s">
        <v>297</v>
      </c>
    </row>
    <row r="36" spans="1:2" x14ac:dyDescent="0.2">
      <c r="A36" t="s">
        <v>298</v>
      </c>
      <c r="B36" t="s">
        <v>299</v>
      </c>
    </row>
    <row r="37" spans="1:2" x14ac:dyDescent="0.2">
      <c r="A37" t="s">
        <v>300</v>
      </c>
      <c r="B37" t="s">
        <v>301</v>
      </c>
    </row>
    <row r="38" spans="1:2" x14ac:dyDescent="0.2">
      <c r="A38" t="s">
        <v>302</v>
      </c>
      <c r="B38" t="s">
        <v>303</v>
      </c>
    </row>
    <row r="39" spans="1:2" x14ac:dyDescent="0.2">
      <c r="A39" t="s">
        <v>304</v>
      </c>
      <c r="B39" t="s">
        <v>305</v>
      </c>
    </row>
    <row r="40" spans="1:2" x14ac:dyDescent="0.2">
      <c r="A40" t="s">
        <v>306</v>
      </c>
      <c r="B40" t="s">
        <v>307</v>
      </c>
    </row>
    <row r="41" spans="1:2" x14ac:dyDescent="0.2">
      <c r="A41" t="s">
        <v>308</v>
      </c>
      <c r="B41" t="s">
        <v>309</v>
      </c>
    </row>
    <row r="42" spans="1:2" x14ac:dyDescent="0.2">
      <c r="A42" t="s">
        <v>310</v>
      </c>
      <c r="B42" t="s">
        <v>311</v>
      </c>
    </row>
    <row r="43" spans="1:2" x14ac:dyDescent="0.2">
      <c r="A43" t="s">
        <v>312</v>
      </c>
      <c r="B43" t="s">
        <v>313</v>
      </c>
    </row>
    <row r="44" spans="1:2" x14ac:dyDescent="0.2">
      <c r="A44" t="s">
        <v>314</v>
      </c>
      <c r="B44" t="s">
        <v>315</v>
      </c>
    </row>
    <row r="45" spans="1:2" x14ac:dyDescent="0.2">
      <c r="A45" t="s">
        <v>316</v>
      </c>
      <c r="B45" t="s">
        <v>317</v>
      </c>
    </row>
    <row r="46" spans="1:2" x14ac:dyDescent="0.2">
      <c r="A46" t="s">
        <v>318</v>
      </c>
      <c r="B46" t="s">
        <v>319</v>
      </c>
    </row>
    <row r="47" spans="1:2" x14ac:dyDescent="0.2">
      <c r="A47" t="s">
        <v>320</v>
      </c>
      <c r="B47" t="s">
        <v>321</v>
      </c>
    </row>
    <row r="48" spans="1:2" x14ac:dyDescent="0.2">
      <c r="A48" t="s">
        <v>322</v>
      </c>
      <c r="B48" t="s">
        <v>323</v>
      </c>
    </row>
    <row r="49" spans="1:2" x14ac:dyDescent="0.2">
      <c r="A49" t="s">
        <v>324</v>
      </c>
      <c r="B49" t="s">
        <v>325</v>
      </c>
    </row>
    <row r="50" spans="1:2" x14ac:dyDescent="0.2">
      <c r="A50" t="s">
        <v>326</v>
      </c>
      <c r="B50" t="s">
        <v>327</v>
      </c>
    </row>
    <row r="51" spans="1:2" x14ac:dyDescent="0.2">
      <c r="A51" t="s">
        <v>328</v>
      </c>
      <c r="B51" t="s">
        <v>329</v>
      </c>
    </row>
    <row r="52" spans="1:2" x14ac:dyDescent="0.2">
      <c r="A52" t="s">
        <v>330</v>
      </c>
      <c r="B52" t="s">
        <v>331</v>
      </c>
    </row>
    <row r="53" spans="1:2" x14ac:dyDescent="0.2">
      <c r="A53" t="s">
        <v>332</v>
      </c>
      <c r="B53" t="s">
        <v>333</v>
      </c>
    </row>
    <row r="54" spans="1:2" x14ac:dyDescent="0.2">
      <c r="A54" t="s">
        <v>334</v>
      </c>
      <c r="B54" t="s">
        <v>335</v>
      </c>
    </row>
    <row r="55" spans="1:2" x14ac:dyDescent="0.2">
      <c r="A55" t="s">
        <v>336</v>
      </c>
      <c r="B55" t="s">
        <v>337</v>
      </c>
    </row>
    <row r="56" spans="1:2" x14ac:dyDescent="0.2">
      <c r="A56" t="s">
        <v>338</v>
      </c>
      <c r="B56" t="s">
        <v>339</v>
      </c>
    </row>
    <row r="57" spans="1:2" x14ac:dyDescent="0.2">
      <c r="A57" t="s">
        <v>340</v>
      </c>
      <c r="B57" t="s">
        <v>341</v>
      </c>
    </row>
    <row r="58" spans="1:2" x14ac:dyDescent="0.2">
      <c r="A58" t="s">
        <v>342</v>
      </c>
      <c r="B58" t="s">
        <v>343</v>
      </c>
    </row>
    <row r="59" spans="1:2" x14ac:dyDescent="0.2">
      <c r="A59" t="s">
        <v>345</v>
      </c>
      <c r="B59" t="s">
        <v>346</v>
      </c>
    </row>
    <row r="60" spans="1:2" x14ac:dyDescent="0.2">
      <c r="A60" t="s">
        <v>347</v>
      </c>
      <c r="B60" t="s">
        <v>348</v>
      </c>
    </row>
    <row r="61" spans="1:2" x14ac:dyDescent="0.2">
      <c r="A61" t="s">
        <v>349</v>
      </c>
      <c r="B61" t="s">
        <v>350</v>
      </c>
    </row>
    <row r="62" spans="1:2" x14ac:dyDescent="0.2">
      <c r="A62" t="s">
        <v>351</v>
      </c>
      <c r="B62" t="s">
        <v>352</v>
      </c>
    </row>
    <row r="63" spans="1:2" x14ac:dyDescent="0.2">
      <c r="A63" t="s">
        <v>353</v>
      </c>
      <c r="B63" t="s">
        <v>354</v>
      </c>
    </row>
    <row r="64" spans="1:2" x14ac:dyDescent="0.2">
      <c r="A64" t="s">
        <v>544</v>
      </c>
      <c r="B64" t="s">
        <v>344</v>
      </c>
    </row>
    <row r="65" spans="1:2" x14ac:dyDescent="0.2">
      <c r="A65" t="s">
        <v>355</v>
      </c>
      <c r="B65" t="s">
        <v>356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6"/>
    <pageSetUpPr fitToPage="1"/>
  </sheetPr>
  <dimension ref="A1:T105"/>
  <sheetViews>
    <sheetView topLeftCell="A81" workbookViewId="0"/>
  </sheetViews>
  <sheetFormatPr defaultColWidth="8.88671875" defaultRowHeight="15" x14ac:dyDescent="0.2"/>
  <cols>
    <col min="1" max="1" width="9.6640625" style="16" customWidth="1"/>
    <col min="2" max="2" width="11.44140625" style="16" customWidth="1"/>
    <col min="3" max="17" width="10.77734375" style="16" customWidth="1"/>
    <col min="18" max="18" width="8.88671875" style="16"/>
    <col min="19" max="19" width="2.33203125" style="16" customWidth="1"/>
    <col min="20" max="16384" width="8.88671875" style="16"/>
  </cols>
  <sheetData>
    <row r="1" spans="1:20" ht="23.25" x14ac:dyDescent="0.35">
      <c r="A1" s="162" t="s">
        <v>357</v>
      </c>
    </row>
    <row r="3" spans="1:20" ht="15.75" x14ac:dyDescent="0.25">
      <c r="A3" s="136" t="s">
        <v>358</v>
      </c>
      <c r="B3" s="224"/>
      <c r="C3" s="224"/>
      <c r="D3" s="224"/>
      <c r="E3" s="224"/>
      <c r="F3" s="224"/>
      <c r="G3" s="224"/>
      <c r="H3" s="224"/>
      <c r="I3" s="224"/>
      <c r="J3" s="224"/>
      <c r="K3" s="224"/>
      <c r="L3" s="224"/>
      <c r="M3" s="224"/>
      <c r="N3" s="224"/>
      <c r="O3" s="224"/>
      <c r="P3" s="224"/>
    </row>
    <row r="4" spans="1:20" ht="3" customHeight="1" x14ac:dyDescent="0.25">
      <c r="A4" s="136"/>
      <c r="B4" s="224"/>
      <c r="C4" s="224"/>
      <c r="D4" s="224"/>
      <c r="E4" s="224"/>
      <c r="F4" s="224"/>
      <c r="G4" s="224"/>
      <c r="H4" s="224"/>
      <c r="I4" s="224"/>
      <c r="J4" s="224"/>
      <c r="K4" s="224"/>
      <c r="L4" s="224"/>
      <c r="M4" s="224"/>
      <c r="N4" s="224"/>
      <c r="O4" s="224"/>
      <c r="P4" s="224"/>
    </row>
    <row r="5" spans="1:20" ht="47.25" x14ac:dyDescent="0.25">
      <c r="B5" s="224" t="s">
        <v>359</v>
      </c>
      <c r="C5" s="224" t="s">
        <v>360</v>
      </c>
      <c r="D5" s="224" t="s">
        <v>361</v>
      </c>
      <c r="E5" s="224">
        <v>1</v>
      </c>
      <c r="F5" s="224">
        <v>2</v>
      </c>
      <c r="G5" s="224">
        <v>3</v>
      </c>
      <c r="H5" s="224">
        <v>4</v>
      </c>
      <c r="I5" s="224">
        <v>5</v>
      </c>
      <c r="J5" s="224">
        <v>6</v>
      </c>
      <c r="K5" s="224">
        <v>7</v>
      </c>
      <c r="L5" s="224">
        <v>8</v>
      </c>
      <c r="M5" s="224">
        <v>9</v>
      </c>
      <c r="N5" s="224">
        <v>10</v>
      </c>
      <c r="O5" s="224">
        <v>11</v>
      </c>
      <c r="P5" s="224">
        <v>12</v>
      </c>
      <c r="Q5" s="224">
        <v>13</v>
      </c>
      <c r="R5" s="163" t="s">
        <v>362</v>
      </c>
      <c r="T5" s="161" t="s">
        <v>565</v>
      </c>
    </row>
    <row r="6" spans="1:20" ht="3" customHeight="1" x14ac:dyDescent="0.2">
      <c r="A6" s="20"/>
    </row>
    <row r="7" spans="1:20" ht="15.75" x14ac:dyDescent="0.25">
      <c r="A7" s="164" t="str">
        <f>'3YP'!E6</f>
        <v>2024/25</v>
      </c>
      <c r="B7" s="208"/>
      <c r="C7" s="208"/>
      <c r="D7" s="208"/>
      <c r="E7" s="208"/>
      <c r="F7" s="208"/>
      <c r="G7" s="208"/>
      <c r="H7" s="208"/>
      <c r="I7" s="208"/>
      <c r="J7" s="208"/>
      <c r="K7" s="208"/>
      <c r="L7" s="208"/>
      <c r="M7" s="208"/>
      <c r="N7" s="208"/>
      <c r="O7" s="208"/>
      <c r="P7" s="208"/>
      <c r="Q7" s="208"/>
      <c r="R7" s="165">
        <f>SUM(D7:Q7)</f>
        <v>0</v>
      </c>
      <c r="T7" s="318"/>
    </row>
    <row r="8" spans="1:20" ht="15.75" x14ac:dyDescent="0.25">
      <c r="A8" s="164" t="str">
        <f>'3YP'!G6</f>
        <v>2025/26</v>
      </c>
      <c r="B8" s="208"/>
      <c r="C8" s="208"/>
      <c r="D8" s="208"/>
      <c r="E8" s="208"/>
      <c r="F8" s="208"/>
      <c r="G8" s="208"/>
      <c r="H8" s="208"/>
      <c r="I8" s="208"/>
      <c r="J8" s="208"/>
      <c r="K8" s="208"/>
      <c r="L8" s="208"/>
      <c r="M8" s="208"/>
      <c r="N8" s="208"/>
      <c r="O8" s="208"/>
      <c r="P8" s="208"/>
      <c r="Q8" s="208"/>
      <c r="R8" s="165">
        <f t="shared" ref="R8:R9" si="0">SUM(D8:Q8)</f>
        <v>0</v>
      </c>
      <c r="T8" s="318"/>
    </row>
    <row r="9" spans="1:20" ht="15.75" x14ac:dyDescent="0.25">
      <c r="A9" s="164" t="str">
        <f>'3YP'!I6</f>
        <v>2026/27</v>
      </c>
      <c r="B9" s="208"/>
      <c r="C9" s="208"/>
      <c r="D9" s="208"/>
      <c r="E9" s="208"/>
      <c r="F9" s="208"/>
      <c r="G9" s="208"/>
      <c r="H9" s="208"/>
      <c r="I9" s="208"/>
      <c r="J9" s="208"/>
      <c r="K9" s="208"/>
      <c r="L9" s="208"/>
      <c r="M9" s="208"/>
      <c r="N9" s="208"/>
      <c r="O9" s="208"/>
      <c r="P9" s="208"/>
      <c r="Q9" s="208"/>
      <c r="R9" s="165">
        <f t="shared" si="0"/>
        <v>0</v>
      </c>
      <c r="T9" s="318"/>
    </row>
    <row r="10" spans="1:20" ht="15.75" thickBot="1" x14ac:dyDescent="0.25"/>
    <row r="11" spans="1:20" ht="15.75" x14ac:dyDescent="0.25">
      <c r="B11" s="166" t="s">
        <v>363</v>
      </c>
      <c r="C11" s="167"/>
      <c r="D11" s="167"/>
      <c r="E11" s="168"/>
    </row>
    <row r="12" spans="1:20" x14ac:dyDescent="0.2">
      <c r="B12" s="169" t="str">
        <f>CONCATENATE(A7," - funded pupil numbers including growth")</f>
        <v>2024/25 - funded pupil numbers including growth</v>
      </c>
      <c r="C12" s="170"/>
      <c r="D12" s="170"/>
      <c r="E12" s="171"/>
    </row>
    <row r="13" spans="1:20" x14ac:dyDescent="0.2">
      <c r="B13" s="169" t="s">
        <v>364</v>
      </c>
      <c r="C13" s="170"/>
      <c r="D13" s="170"/>
      <c r="E13" s="171"/>
    </row>
    <row r="14" spans="1:20" ht="15.75" thickBot="1" x14ac:dyDescent="0.25">
      <c r="B14" s="172" t="s">
        <v>365</v>
      </c>
      <c r="C14" s="173"/>
      <c r="D14" s="173"/>
      <c r="E14" s="174"/>
    </row>
    <row r="15" spans="1:20" x14ac:dyDescent="0.2">
      <c r="A15" s="319"/>
      <c r="B15" s="320"/>
      <c r="C15" s="320"/>
      <c r="D15" s="320"/>
    </row>
    <row r="16" spans="1:20" ht="15.75" x14ac:dyDescent="0.25">
      <c r="A16" s="136" t="s">
        <v>366</v>
      </c>
      <c r="D16" s="164"/>
    </row>
    <row r="17" spans="1:18" ht="15.75" customHeight="1" x14ac:dyDescent="0.2">
      <c r="B17" s="402"/>
      <c r="C17" s="402"/>
      <c r="D17" s="402"/>
      <c r="E17" s="402"/>
      <c r="F17" s="402"/>
      <c r="G17" s="402"/>
      <c r="H17" s="402"/>
      <c r="I17" s="402"/>
      <c r="J17" s="402"/>
      <c r="K17" s="402"/>
      <c r="L17" s="402"/>
      <c r="M17" s="402"/>
      <c r="N17" s="402"/>
      <c r="O17" s="402"/>
      <c r="P17" s="402"/>
      <c r="Q17" s="402"/>
      <c r="R17" s="402"/>
    </row>
    <row r="18" spans="1:18" ht="15.75" customHeight="1" x14ac:dyDescent="0.2">
      <c r="B18" s="402"/>
      <c r="C18" s="402"/>
      <c r="D18" s="402"/>
      <c r="E18" s="402"/>
      <c r="F18" s="402"/>
      <c r="G18" s="402"/>
      <c r="H18" s="402"/>
      <c r="I18" s="402"/>
      <c r="J18" s="402"/>
      <c r="K18" s="402"/>
      <c r="L18" s="402"/>
      <c r="M18" s="402"/>
      <c r="N18" s="402"/>
      <c r="O18" s="402"/>
      <c r="P18" s="402"/>
      <c r="Q18" s="402"/>
      <c r="R18" s="402"/>
    </row>
    <row r="20" spans="1:18" ht="15.75" x14ac:dyDescent="0.25">
      <c r="A20" s="136" t="s">
        <v>367</v>
      </c>
    </row>
    <row r="21" spans="1:18" ht="3" customHeight="1" x14ac:dyDescent="0.25">
      <c r="A21" s="136"/>
    </row>
    <row r="22" spans="1:18" ht="15.75" x14ac:dyDescent="0.25">
      <c r="B22" s="386" t="s">
        <v>113</v>
      </c>
      <c r="C22" s="386"/>
      <c r="D22" s="224" t="s">
        <v>115</v>
      </c>
      <c r="E22" s="224" t="s">
        <v>117</v>
      </c>
      <c r="F22" s="224" t="s">
        <v>119</v>
      </c>
      <c r="G22" s="224" t="s">
        <v>121</v>
      </c>
      <c r="H22" s="224" t="s">
        <v>123</v>
      </c>
      <c r="I22" s="224" t="s">
        <v>125</v>
      </c>
      <c r="J22" s="163" t="s">
        <v>362</v>
      </c>
    </row>
    <row r="23" spans="1:18" ht="15.75" x14ac:dyDescent="0.25">
      <c r="B23" s="224" t="s">
        <v>368</v>
      </c>
      <c r="C23" s="224" t="s">
        <v>369</v>
      </c>
      <c r="D23" s="224"/>
      <c r="E23" s="224"/>
      <c r="F23" s="224"/>
      <c r="G23" s="224"/>
      <c r="H23" s="224"/>
      <c r="I23" s="224"/>
    </row>
    <row r="24" spans="1:18" ht="3" customHeight="1" x14ac:dyDescent="0.2">
      <c r="B24" s="175"/>
      <c r="C24" s="175"/>
      <c r="D24" s="175"/>
      <c r="E24" s="175"/>
      <c r="F24" s="175"/>
      <c r="G24" s="175"/>
    </row>
    <row r="25" spans="1:18" ht="15.75" x14ac:dyDescent="0.25">
      <c r="A25" s="164" t="str">
        <f>A7</f>
        <v>2024/25</v>
      </c>
      <c r="B25" s="208"/>
      <c r="C25" s="208"/>
      <c r="D25" s="208"/>
      <c r="E25" s="208"/>
      <c r="F25" s="208"/>
      <c r="G25" s="208"/>
      <c r="H25" s="208"/>
      <c r="I25" s="208"/>
      <c r="J25" s="165">
        <f>SUM(B25:I25)-C25</f>
        <v>0</v>
      </c>
    </row>
    <row r="26" spans="1:18" ht="15.75" x14ac:dyDescent="0.25">
      <c r="A26" s="164" t="str">
        <f>A8</f>
        <v>2025/26</v>
      </c>
      <c r="B26" s="208"/>
      <c r="C26" s="208"/>
      <c r="D26" s="208"/>
      <c r="E26" s="208"/>
      <c r="F26" s="208"/>
      <c r="G26" s="208"/>
      <c r="H26" s="208"/>
      <c r="I26" s="208"/>
      <c r="J26" s="165">
        <f t="shared" ref="J26:J27" si="1">SUM(B26:I26)-C26</f>
        <v>0</v>
      </c>
    </row>
    <row r="27" spans="1:18" ht="15.75" x14ac:dyDescent="0.25">
      <c r="A27" s="164" t="str">
        <f>A9</f>
        <v>2026/27</v>
      </c>
      <c r="B27" s="208"/>
      <c r="C27" s="208"/>
      <c r="D27" s="208"/>
      <c r="E27" s="208"/>
      <c r="F27" s="208"/>
      <c r="G27" s="208"/>
      <c r="H27" s="208"/>
      <c r="I27" s="208"/>
      <c r="J27" s="165">
        <f t="shared" si="1"/>
        <v>0</v>
      </c>
    </row>
    <row r="29" spans="1:18" ht="15.75" x14ac:dyDescent="0.25">
      <c r="A29" s="136" t="s">
        <v>370</v>
      </c>
      <c r="F29" s="176"/>
      <c r="G29" s="176"/>
      <c r="H29" s="176"/>
      <c r="I29" s="176"/>
      <c r="J29" s="176"/>
      <c r="K29" s="176"/>
      <c r="L29" s="176"/>
      <c r="M29" s="176"/>
      <c r="N29" s="176"/>
      <c r="O29" s="176"/>
      <c r="P29" s="176"/>
      <c r="Q29" s="176"/>
    </row>
    <row r="30" spans="1:18" ht="3" customHeight="1" x14ac:dyDescent="0.2">
      <c r="F30" s="176"/>
      <c r="G30" s="176"/>
      <c r="H30" s="176"/>
      <c r="I30" s="176"/>
      <c r="J30" s="176"/>
      <c r="K30" s="176"/>
      <c r="L30" s="176"/>
      <c r="M30" s="176"/>
      <c r="N30" s="176"/>
      <c r="O30" s="176"/>
      <c r="P30" s="176"/>
      <c r="Q30" s="176"/>
    </row>
    <row r="31" spans="1:18" ht="15.75" x14ac:dyDescent="0.25">
      <c r="C31" s="321" t="str">
        <f>A25</f>
        <v>2024/25</v>
      </c>
      <c r="D31" s="322" t="str">
        <f>A26</f>
        <v>2025/26</v>
      </c>
      <c r="E31" s="323" t="str">
        <f>A27</f>
        <v>2026/27</v>
      </c>
      <c r="F31" s="403" t="s">
        <v>371</v>
      </c>
      <c r="G31" s="404"/>
      <c r="H31" s="404"/>
      <c r="I31" s="404"/>
      <c r="J31" s="404"/>
      <c r="K31" s="404"/>
      <c r="L31" s="404"/>
      <c r="M31" s="404"/>
      <c r="N31" s="404"/>
      <c r="O31" s="404"/>
      <c r="P31" s="404"/>
      <c r="Q31" s="405"/>
    </row>
    <row r="32" spans="1:18" ht="3" customHeight="1" x14ac:dyDescent="0.2">
      <c r="C32" s="324"/>
      <c r="D32" s="325"/>
      <c r="E32" s="326"/>
      <c r="F32" s="406"/>
      <c r="G32" s="401"/>
      <c r="H32" s="401"/>
      <c r="I32" s="401"/>
      <c r="J32" s="401"/>
      <c r="K32" s="401"/>
      <c r="L32" s="401"/>
      <c r="M32" s="401"/>
      <c r="N32" s="401"/>
      <c r="O32" s="401"/>
      <c r="P32" s="401"/>
      <c r="Q32" s="407"/>
    </row>
    <row r="33" spans="1:17" ht="15" customHeight="1" x14ac:dyDescent="0.2">
      <c r="A33" s="16" t="s">
        <v>372</v>
      </c>
      <c r="C33" s="327">
        <f>'3YP'!E31</f>
        <v>0</v>
      </c>
      <c r="D33" s="328">
        <f>'3YP'!G31</f>
        <v>0</v>
      </c>
      <c r="E33" s="329">
        <f>'3YP'!I31</f>
        <v>0</v>
      </c>
      <c r="F33" s="408"/>
      <c r="G33" s="409"/>
      <c r="H33" s="409"/>
      <c r="I33" s="409"/>
      <c r="J33" s="409"/>
      <c r="K33" s="409"/>
      <c r="L33" s="409"/>
      <c r="M33" s="409"/>
      <c r="N33" s="409"/>
      <c r="O33" s="409"/>
      <c r="P33" s="409"/>
      <c r="Q33" s="410"/>
    </row>
    <row r="34" spans="1:17" ht="3" customHeight="1" x14ac:dyDescent="0.2"/>
    <row r="35" spans="1:17" x14ac:dyDescent="0.2">
      <c r="A35" s="397" t="s">
        <v>36</v>
      </c>
      <c r="B35" s="397"/>
      <c r="C35" s="209"/>
      <c r="D35" s="209"/>
      <c r="E35" s="209"/>
      <c r="F35" s="393"/>
      <c r="G35" s="394"/>
      <c r="H35" s="394"/>
      <c r="I35" s="394"/>
      <c r="J35" s="394"/>
      <c r="K35" s="394"/>
      <c r="L35" s="394"/>
      <c r="M35" s="394"/>
      <c r="N35" s="394"/>
      <c r="O35" s="394"/>
      <c r="P35" s="394"/>
      <c r="Q35" s="395"/>
    </row>
    <row r="36" spans="1:17" x14ac:dyDescent="0.2">
      <c r="A36" s="399" t="s">
        <v>566</v>
      </c>
      <c r="B36" s="400"/>
      <c r="C36" s="209"/>
      <c r="D36" s="209"/>
      <c r="E36" s="209"/>
      <c r="F36" s="315"/>
      <c r="G36" s="316"/>
      <c r="H36" s="316"/>
      <c r="I36" s="316"/>
      <c r="J36" s="316"/>
      <c r="K36" s="316"/>
      <c r="L36" s="316"/>
      <c r="M36" s="316"/>
      <c r="N36" s="316"/>
      <c r="O36" s="316"/>
      <c r="P36" s="316"/>
      <c r="Q36" s="317"/>
    </row>
    <row r="37" spans="1:17" x14ac:dyDescent="0.2">
      <c r="A37" s="399" t="s">
        <v>567</v>
      </c>
      <c r="B37" s="400"/>
      <c r="C37" s="209"/>
      <c r="D37" s="209"/>
      <c r="E37" s="209"/>
      <c r="F37" s="315"/>
      <c r="G37" s="316"/>
      <c r="H37" s="316"/>
      <c r="I37" s="316"/>
      <c r="J37" s="316"/>
      <c r="K37" s="316"/>
      <c r="L37" s="316"/>
      <c r="M37" s="316"/>
      <c r="N37" s="316"/>
      <c r="O37" s="316"/>
      <c r="P37" s="316"/>
      <c r="Q37" s="317"/>
    </row>
    <row r="38" spans="1:17" x14ac:dyDescent="0.2">
      <c r="A38" s="397" t="s">
        <v>373</v>
      </c>
      <c r="B38" s="397"/>
      <c r="C38" s="209"/>
      <c r="D38" s="209"/>
      <c r="E38" s="209"/>
      <c r="F38" s="393"/>
      <c r="G38" s="394"/>
      <c r="H38" s="394"/>
      <c r="I38" s="394"/>
      <c r="J38" s="394"/>
      <c r="K38" s="394"/>
      <c r="L38" s="394"/>
      <c r="M38" s="394"/>
      <c r="N38" s="394"/>
      <c r="O38" s="394"/>
      <c r="P38" s="394"/>
      <c r="Q38" s="395"/>
    </row>
    <row r="39" spans="1:17" x14ac:dyDescent="0.2">
      <c r="A39" s="397" t="s">
        <v>568</v>
      </c>
      <c r="B39" s="397"/>
      <c r="C39" s="209"/>
      <c r="D39" s="209"/>
      <c r="E39" s="209"/>
      <c r="F39" s="315"/>
      <c r="G39" s="316"/>
      <c r="H39" s="316"/>
      <c r="I39" s="316"/>
      <c r="J39" s="316"/>
      <c r="K39" s="316"/>
      <c r="L39" s="316"/>
      <c r="M39" s="316"/>
      <c r="N39" s="316"/>
      <c r="O39" s="316"/>
      <c r="P39" s="316"/>
      <c r="Q39" s="317"/>
    </row>
    <row r="40" spans="1:17" x14ac:dyDescent="0.2">
      <c r="A40" s="397" t="s">
        <v>569</v>
      </c>
      <c r="B40" s="397"/>
      <c r="C40" s="209"/>
      <c r="D40" s="209"/>
      <c r="E40" s="209"/>
      <c r="F40" s="315"/>
      <c r="G40" s="316"/>
      <c r="H40" s="316"/>
      <c r="I40" s="316"/>
      <c r="J40" s="316"/>
      <c r="K40" s="316"/>
      <c r="L40" s="316"/>
      <c r="M40" s="316"/>
      <c r="N40" s="316"/>
      <c r="O40" s="316"/>
      <c r="P40" s="316"/>
      <c r="Q40" s="317"/>
    </row>
    <row r="41" spans="1:17" x14ac:dyDescent="0.2">
      <c r="A41" s="397" t="s">
        <v>570</v>
      </c>
      <c r="B41" s="397"/>
      <c r="C41" s="209"/>
      <c r="D41" s="209"/>
      <c r="E41" s="209"/>
      <c r="F41" s="315"/>
      <c r="G41" s="316"/>
      <c r="H41" s="316"/>
      <c r="I41" s="316"/>
      <c r="J41" s="316"/>
      <c r="K41" s="316"/>
      <c r="L41" s="316"/>
      <c r="M41" s="316"/>
      <c r="N41" s="316"/>
      <c r="O41" s="316"/>
      <c r="P41" s="316"/>
      <c r="Q41" s="317"/>
    </row>
    <row r="42" spans="1:17" x14ac:dyDescent="0.2">
      <c r="A42" s="397" t="s">
        <v>571</v>
      </c>
      <c r="B42" s="397"/>
      <c r="C42" s="209"/>
      <c r="D42" s="209"/>
      <c r="E42" s="209"/>
      <c r="F42" s="315"/>
      <c r="G42" s="316"/>
      <c r="H42" s="316"/>
      <c r="I42" s="316"/>
      <c r="J42" s="316"/>
      <c r="K42" s="316"/>
      <c r="L42" s="316"/>
      <c r="M42" s="316"/>
      <c r="N42" s="316"/>
      <c r="O42" s="316"/>
      <c r="P42" s="316"/>
      <c r="Q42" s="317"/>
    </row>
    <row r="43" spans="1:17" x14ac:dyDescent="0.2">
      <c r="A43" s="397" t="s">
        <v>572</v>
      </c>
      <c r="B43" s="397"/>
      <c r="C43" s="209"/>
      <c r="D43" s="209"/>
      <c r="E43" s="209"/>
      <c r="F43" s="315"/>
      <c r="G43" s="316"/>
      <c r="H43" s="316"/>
      <c r="I43" s="316"/>
      <c r="J43" s="316"/>
      <c r="K43" s="316"/>
      <c r="L43" s="316"/>
      <c r="M43" s="316"/>
      <c r="N43" s="316"/>
      <c r="O43" s="316"/>
      <c r="P43" s="316"/>
      <c r="Q43" s="317"/>
    </row>
    <row r="44" spans="1:17" x14ac:dyDescent="0.2">
      <c r="A44" s="397" t="s">
        <v>573</v>
      </c>
      <c r="B44" s="397"/>
      <c r="C44" s="209"/>
      <c r="D44" s="209"/>
      <c r="E44" s="209"/>
      <c r="F44" s="393"/>
      <c r="G44" s="394"/>
      <c r="H44" s="394"/>
      <c r="I44" s="394"/>
      <c r="J44" s="394"/>
      <c r="K44" s="394"/>
      <c r="L44" s="394"/>
      <c r="M44" s="394"/>
      <c r="N44" s="394"/>
      <c r="O44" s="394"/>
      <c r="P44" s="394"/>
      <c r="Q44" s="395"/>
    </row>
    <row r="45" spans="1:17" ht="15.75" x14ac:dyDescent="0.25">
      <c r="A45" s="178" t="s">
        <v>374</v>
      </c>
      <c r="B45" s="179"/>
      <c r="C45" s="180">
        <f>SUM(C35:C44)</f>
        <v>0</v>
      </c>
      <c r="D45" s="180">
        <f>SUM(D35:D44)</f>
        <v>0</v>
      </c>
      <c r="E45" s="180">
        <f>SUM(E35:E44)</f>
        <v>0</v>
      </c>
      <c r="F45" s="33"/>
      <c r="G45" s="33"/>
      <c r="H45" s="33"/>
      <c r="I45" s="33"/>
      <c r="J45" s="33"/>
      <c r="K45" s="33"/>
      <c r="L45" s="33"/>
      <c r="M45" s="33"/>
      <c r="N45" s="33"/>
      <c r="O45" s="33"/>
      <c r="P45" s="33"/>
      <c r="Q45" s="33"/>
    </row>
    <row r="46" spans="1:17" ht="3" customHeight="1" x14ac:dyDescent="0.2"/>
    <row r="47" spans="1:17" x14ac:dyDescent="0.2">
      <c r="A47" s="397" t="s">
        <v>375</v>
      </c>
      <c r="B47" s="397"/>
      <c r="C47" s="209"/>
      <c r="D47" s="209"/>
      <c r="E47" s="209"/>
      <c r="F47" s="393"/>
      <c r="G47" s="394"/>
      <c r="H47" s="394"/>
      <c r="I47" s="394"/>
      <c r="J47" s="394"/>
      <c r="K47" s="394"/>
      <c r="L47" s="394"/>
      <c r="M47" s="394"/>
      <c r="N47" s="394"/>
      <c r="O47" s="394"/>
      <c r="P47" s="394"/>
      <c r="Q47" s="395"/>
    </row>
    <row r="48" spans="1:17" x14ac:dyDescent="0.2">
      <c r="A48" s="397" t="s">
        <v>376</v>
      </c>
      <c r="B48" s="397"/>
      <c r="C48" s="209"/>
      <c r="D48" s="209"/>
      <c r="E48" s="209"/>
      <c r="F48" s="393"/>
      <c r="G48" s="394"/>
      <c r="H48" s="394"/>
      <c r="I48" s="394"/>
      <c r="J48" s="394"/>
      <c r="K48" s="394"/>
      <c r="L48" s="394"/>
      <c r="M48" s="394"/>
      <c r="N48" s="394"/>
      <c r="O48" s="394"/>
      <c r="P48" s="394"/>
      <c r="Q48" s="395"/>
    </row>
    <row r="49" spans="1:17" ht="15.75" x14ac:dyDescent="0.25">
      <c r="A49" s="178" t="s">
        <v>377</v>
      </c>
      <c r="B49" s="179"/>
      <c r="C49" s="180">
        <f>SUM(C47:C48)</f>
        <v>0</v>
      </c>
      <c r="D49" s="180">
        <f t="shared" ref="D49:E49" si="2">SUM(D47:D48)</f>
        <v>0</v>
      </c>
      <c r="E49" s="180">
        <f t="shared" si="2"/>
        <v>0</v>
      </c>
      <c r="F49" s="33"/>
      <c r="G49" s="33"/>
      <c r="H49" s="33"/>
      <c r="I49" s="33"/>
      <c r="J49" s="33"/>
      <c r="K49" s="33"/>
      <c r="L49" s="33"/>
      <c r="M49" s="33"/>
      <c r="N49" s="33"/>
      <c r="O49" s="33"/>
      <c r="P49" s="33"/>
      <c r="Q49" s="33"/>
    </row>
    <row r="50" spans="1:17" ht="3" customHeight="1" x14ac:dyDescent="0.2"/>
    <row r="51" spans="1:17" x14ac:dyDescent="0.2">
      <c r="A51" s="397" t="s">
        <v>378</v>
      </c>
      <c r="B51" s="397"/>
      <c r="C51" s="209"/>
      <c r="D51" s="209"/>
      <c r="E51" s="209"/>
      <c r="F51" s="393"/>
      <c r="G51" s="394"/>
      <c r="H51" s="394"/>
      <c r="I51" s="394"/>
      <c r="J51" s="394"/>
      <c r="K51" s="394"/>
      <c r="L51" s="394"/>
      <c r="M51" s="394"/>
      <c r="N51" s="394"/>
      <c r="O51" s="394"/>
      <c r="P51" s="394"/>
      <c r="Q51" s="395"/>
    </row>
    <row r="52" spans="1:17" x14ac:dyDescent="0.2">
      <c r="A52" s="397" t="s">
        <v>379</v>
      </c>
      <c r="B52" s="397"/>
      <c r="C52" s="209"/>
      <c r="D52" s="209"/>
      <c r="E52" s="209"/>
      <c r="F52" s="393"/>
      <c r="G52" s="394"/>
      <c r="H52" s="394"/>
      <c r="I52" s="394"/>
      <c r="J52" s="394"/>
      <c r="K52" s="394"/>
      <c r="L52" s="394"/>
      <c r="M52" s="394"/>
      <c r="N52" s="394"/>
      <c r="O52" s="394"/>
      <c r="P52" s="394"/>
      <c r="Q52" s="395"/>
    </row>
    <row r="53" spans="1:17" ht="15.75" x14ac:dyDescent="0.25">
      <c r="A53" s="178" t="s">
        <v>380</v>
      </c>
      <c r="B53" s="179"/>
      <c r="C53" s="180">
        <f>SUM(C51:C52)</f>
        <v>0</v>
      </c>
      <c r="D53" s="180">
        <f t="shared" ref="D53:E53" si="3">SUM(D51:D52)</f>
        <v>0</v>
      </c>
      <c r="E53" s="180">
        <f t="shared" si="3"/>
        <v>0</v>
      </c>
      <c r="F53" s="33"/>
      <c r="G53" s="33"/>
      <c r="H53" s="33"/>
      <c r="I53" s="33"/>
      <c r="J53" s="33"/>
      <c r="K53" s="33"/>
      <c r="L53" s="33"/>
      <c r="M53" s="33"/>
      <c r="N53" s="33"/>
      <c r="O53" s="33"/>
      <c r="P53" s="33"/>
      <c r="Q53" s="33"/>
    </row>
    <row r="54" spans="1:17" ht="3" customHeight="1" x14ac:dyDescent="0.2"/>
    <row r="55" spans="1:17" ht="15.75" x14ac:dyDescent="0.25">
      <c r="A55" s="398" t="s">
        <v>381</v>
      </c>
      <c r="B55" s="398"/>
      <c r="C55" s="210"/>
      <c r="D55" s="210"/>
      <c r="E55" s="210"/>
      <c r="F55" s="393"/>
      <c r="G55" s="394"/>
      <c r="H55" s="394"/>
      <c r="I55" s="394"/>
      <c r="J55" s="394"/>
      <c r="K55" s="394"/>
      <c r="L55" s="394"/>
      <c r="M55" s="394"/>
      <c r="N55" s="394"/>
      <c r="O55" s="394"/>
      <c r="P55" s="394"/>
      <c r="Q55" s="395"/>
    </row>
    <row r="56" spans="1:17" ht="3" customHeight="1" x14ac:dyDescent="0.2"/>
    <row r="57" spans="1:17" x14ac:dyDescent="0.2">
      <c r="A57" s="397" t="s">
        <v>39</v>
      </c>
      <c r="B57" s="397"/>
      <c r="C57" s="209"/>
      <c r="D57" s="209"/>
      <c r="E57" s="209"/>
      <c r="F57" s="393"/>
      <c r="G57" s="394"/>
      <c r="H57" s="394"/>
      <c r="I57" s="394"/>
      <c r="J57" s="394"/>
      <c r="K57" s="394"/>
      <c r="L57" s="394"/>
      <c r="M57" s="394"/>
      <c r="N57" s="394"/>
      <c r="O57" s="394"/>
      <c r="P57" s="394"/>
      <c r="Q57" s="395"/>
    </row>
    <row r="58" spans="1:17" x14ac:dyDescent="0.2">
      <c r="A58" s="397" t="s">
        <v>382</v>
      </c>
      <c r="B58" s="397"/>
      <c r="C58" s="209"/>
      <c r="D58" s="209"/>
      <c r="E58" s="209"/>
      <c r="F58" s="393"/>
      <c r="G58" s="394"/>
      <c r="H58" s="394"/>
      <c r="I58" s="394"/>
      <c r="J58" s="394"/>
      <c r="K58" s="394"/>
      <c r="L58" s="394"/>
      <c r="M58" s="394"/>
      <c r="N58" s="394"/>
      <c r="O58" s="394"/>
      <c r="P58" s="394"/>
      <c r="Q58" s="395"/>
    </row>
    <row r="59" spans="1:17" x14ac:dyDescent="0.2">
      <c r="A59" s="399" t="s">
        <v>574</v>
      </c>
      <c r="B59" s="400"/>
      <c r="C59" s="209"/>
      <c r="D59" s="209"/>
      <c r="E59" s="209"/>
      <c r="F59" s="315"/>
      <c r="G59" s="316"/>
      <c r="H59" s="316"/>
      <c r="I59" s="316"/>
      <c r="J59" s="316"/>
      <c r="K59" s="316"/>
      <c r="L59" s="316"/>
      <c r="M59" s="316"/>
      <c r="N59" s="316"/>
      <c r="O59" s="316"/>
      <c r="P59" s="316"/>
      <c r="Q59" s="317"/>
    </row>
    <row r="60" spans="1:17" x14ac:dyDescent="0.2">
      <c r="A60" s="397" t="s">
        <v>575</v>
      </c>
      <c r="B60" s="397"/>
      <c r="C60" s="209"/>
      <c r="D60" s="209"/>
      <c r="E60" s="209"/>
      <c r="F60" s="393"/>
      <c r="G60" s="394"/>
      <c r="H60" s="394"/>
      <c r="I60" s="394"/>
      <c r="J60" s="394"/>
      <c r="K60" s="394"/>
      <c r="L60" s="394"/>
      <c r="M60" s="394"/>
      <c r="N60" s="394"/>
      <c r="O60" s="394"/>
      <c r="P60" s="394"/>
      <c r="Q60" s="395"/>
    </row>
    <row r="61" spans="1:17" ht="15.75" x14ac:dyDescent="0.25">
      <c r="A61" s="178" t="s">
        <v>383</v>
      </c>
      <c r="B61" s="179"/>
      <c r="C61" s="180">
        <f>SUM(C57:C60)</f>
        <v>0</v>
      </c>
      <c r="D61" s="180">
        <f t="shared" ref="D61:E61" si="4">SUM(D57:D60)</f>
        <v>0</v>
      </c>
      <c r="E61" s="180">
        <f t="shared" si="4"/>
        <v>0</v>
      </c>
      <c r="F61" s="33"/>
      <c r="G61" s="33"/>
      <c r="H61" s="33"/>
      <c r="I61" s="33"/>
      <c r="J61" s="33"/>
      <c r="K61" s="33"/>
      <c r="L61" s="33"/>
      <c r="M61" s="33"/>
      <c r="N61" s="33"/>
      <c r="O61" s="33"/>
      <c r="P61" s="33"/>
      <c r="Q61" s="33"/>
    </row>
    <row r="62" spans="1:17" ht="3" customHeight="1" x14ac:dyDescent="0.2"/>
    <row r="63" spans="1:17" ht="15.75" x14ac:dyDescent="0.25">
      <c r="A63" s="398" t="s">
        <v>384</v>
      </c>
      <c r="B63" s="398"/>
      <c r="C63" s="210"/>
      <c r="D63" s="210"/>
      <c r="E63" s="210"/>
      <c r="F63" s="393"/>
      <c r="G63" s="394"/>
      <c r="H63" s="394"/>
      <c r="I63" s="394"/>
      <c r="J63" s="394"/>
      <c r="K63" s="394"/>
      <c r="L63" s="394"/>
      <c r="M63" s="394"/>
      <c r="N63" s="394"/>
      <c r="O63" s="394"/>
      <c r="P63" s="394"/>
      <c r="Q63" s="395"/>
    </row>
    <row r="64" spans="1:17" ht="3" customHeight="1" x14ac:dyDescent="0.2"/>
    <row r="65" spans="1:17" s="33" customFormat="1" ht="12.75" x14ac:dyDescent="0.2">
      <c r="A65" s="33" t="s">
        <v>385</v>
      </c>
      <c r="C65" s="181" t="str">
        <f>IF(SUM(C33-C45-C49-C53-C55-C61-C63)=0,"OK",SUM(C33-C45-C49-C53-C55-C61-C63))</f>
        <v>OK</v>
      </c>
      <c r="D65" s="181" t="str">
        <f>IF(SUM(D33-D45-D49-D53-D55-D61-D63)=0,"OK",SUM(D33-D45-D49-D53-D55-D61-D63))</f>
        <v>OK</v>
      </c>
      <c r="E65" s="181" t="str">
        <f>IF(SUM(E33-E45-E49-E53-E55-E61-E63)=0,"OK",SUM(E33-E45-E49-E53-E55-E61-E63))</f>
        <v>OK</v>
      </c>
    </row>
    <row r="67" spans="1:17" ht="15.75" x14ac:dyDescent="0.25">
      <c r="A67" s="136" t="s">
        <v>386</v>
      </c>
    </row>
    <row r="68" spans="1:17" ht="3" customHeight="1" x14ac:dyDescent="0.2"/>
    <row r="69" spans="1:17" ht="15.75" x14ac:dyDescent="0.25">
      <c r="C69" s="177" t="str">
        <f>C31</f>
        <v>2024/25</v>
      </c>
      <c r="D69" s="177" t="str">
        <f>D31</f>
        <v>2025/26</v>
      </c>
      <c r="E69" s="177" t="str">
        <f>E31</f>
        <v>2026/27</v>
      </c>
      <c r="F69" s="225" t="s">
        <v>387</v>
      </c>
      <c r="G69" s="401" t="s">
        <v>388</v>
      </c>
      <c r="H69" s="401"/>
      <c r="I69" s="401"/>
      <c r="J69" s="401"/>
      <c r="K69" s="401"/>
      <c r="L69" s="401"/>
      <c r="M69" s="401"/>
      <c r="N69" s="401"/>
      <c r="O69" s="401"/>
      <c r="P69" s="401"/>
      <c r="Q69" s="401"/>
    </row>
    <row r="70" spans="1:17" ht="3" customHeight="1" x14ac:dyDescent="0.2"/>
    <row r="71" spans="1:17" ht="15.75" x14ac:dyDescent="0.25">
      <c r="A71" s="136" t="s">
        <v>389</v>
      </c>
      <c r="F71" s="182"/>
      <c r="G71" s="182"/>
      <c r="H71" s="182"/>
      <c r="I71" s="182"/>
      <c r="J71" s="182"/>
      <c r="K71" s="182"/>
      <c r="L71" s="182"/>
      <c r="M71" s="182"/>
      <c r="N71" s="182"/>
      <c r="O71" s="182"/>
      <c r="P71" s="182"/>
      <c r="Q71" s="182"/>
    </row>
    <row r="72" spans="1:17" x14ac:dyDescent="0.2">
      <c r="A72" s="388" t="s">
        <v>390</v>
      </c>
      <c r="B72" s="389"/>
      <c r="C72" s="208"/>
      <c r="D72" s="208"/>
      <c r="E72" s="208"/>
      <c r="F72" s="211" t="s">
        <v>391</v>
      </c>
      <c r="G72" s="390"/>
      <c r="H72" s="391"/>
      <c r="I72" s="391"/>
      <c r="J72" s="391"/>
      <c r="K72" s="391"/>
      <c r="L72" s="391"/>
      <c r="M72" s="391"/>
      <c r="N72" s="391"/>
      <c r="O72" s="391"/>
      <c r="P72" s="391"/>
      <c r="Q72" s="392"/>
    </row>
    <row r="73" spans="1:17" x14ac:dyDescent="0.2">
      <c r="A73" s="388" t="s">
        <v>390</v>
      </c>
      <c r="B73" s="389"/>
      <c r="C73" s="208"/>
      <c r="D73" s="208"/>
      <c r="E73" s="208"/>
      <c r="F73" s="211" t="s">
        <v>391</v>
      </c>
      <c r="G73" s="390"/>
      <c r="H73" s="391"/>
      <c r="I73" s="391"/>
      <c r="J73" s="391"/>
      <c r="K73" s="391"/>
      <c r="L73" s="391"/>
      <c r="M73" s="391"/>
      <c r="N73" s="391"/>
      <c r="O73" s="391"/>
      <c r="P73" s="391"/>
      <c r="Q73" s="392"/>
    </row>
    <row r="74" spans="1:17" x14ac:dyDescent="0.2">
      <c r="A74" s="388" t="s">
        <v>390</v>
      </c>
      <c r="B74" s="389"/>
      <c r="C74" s="208"/>
      <c r="D74" s="208"/>
      <c r="E74" s="208"/>
      <c r="F74" s="211" t="s">
        <v>391</v>
      </c>
      <c r="G74" s="390"/>
      <c r="H74" s="391"/>
      <c r="I74" s="391"/>
      <c r="J74" s="391"/>
      <c r="K74" s="391"/>
      <c r="L74" s="391"/>
      <c r="M74" s="391"/>
      <c r="N74" s="391"/>
      <c r="O74" s="391"/>
      <c r="P74" s="391"/>
      <c r="Q74" s="392"/>
    </row>
    <row r="75" spans="1:17" x14ac:dyDescent="0.2">
      <c r="A75" s="388" t="s">
        <v>390</v>
      </c>
      <c r="B75" s="389"/>
      <c r="C75" s="208"/>
      <c r="D75" s="208"/>
      <c r="E75" s="208"/>
      <c r="F75" s="211" t="s">
        <v>391</v>
      </c>
      <c r="G75" s="390"/>
      <c r="H75" s="391"/>
      <c r="I75" s="391"/>
      <c r="J75" s="391"/>
      <c r="K75" s="391"/>
      <c r="L75" s="391"/>
      <c r="M75" s="391"/>
      <c r="N75" s="391"/>
      <c r="O75" s="391"/>
      <c r="P75" s="391"/>
      <c r="Q75" s="392"/>
    </row>
    <row r="76" spans="1:17" ht="15.75" x14ac:dyDescent="0.25">
      <c r="A76" s="136" t="s">
        <v>392</v>
      </c>
      <c r="F76" s="183"/>
      <c r="G76" s="396"/>
      <c r="H76" s="396"/>
      <c r="I76" s="396"/>
      <c r="J76" s="396"/>
      <c r="K76" s="396"/>
      <c r="L76" s="396"/>
      <c r="M76" s="396"/>
      <c r="N76" s="396"/>
      <c r="O76" s="396"/>
      <c r="P76" s="396"/>
      <c r="Q76" s="396"/>
    </row>
    <row r="77" spans="1:17" x14ac:dyDescent="0.2">
      <c r="A77" s="388" t="s">
        <v>390</v>
      </c>
      <c r="B77" s="389"/>
      <c r="C77" s="208"/>
      <c r="D77" s="208"/>
      <c r="E77" s="208"/>
      <c r="F77" s="211" t="s">
        <v>391</v>
      </c>
      <c r="G77" s="390"/>
      <c r="H77" s="391"/>
      <c r="I77" s="391"/>
      <c r="J77" s="391"/>
      <c r="K77" s="391"/>
      <c r="L77" s="391"/>
      <c r="M77" s="391"/>
      <c r="N77" s="391"/>
      <c r="O77" s="391"/>
      <c r="P77" s="391"/>
      <c r="Q77" s="392"/>
    </row>
    <row r="78" spans="1:17" x14ac:dyDescent="0.2">
      <c r="A78" s="388" t="s">
        <v>390</v>
      </c>
      <c r="B78" s="389"/>
      <c r="C78" s="208"/>
      <c r="D78" s="208"/>
      <c r="E78" s="208"/>
      <c r="F78" s="211" t="s">
        <v>391</v>
      </c>
      <c r="G78" s="390"/>
      <c r="H78" s="391"/>
      <c r="I78" s="391"/>
      <c r="J78" s="391"/>
      <c r="K78" s="391"/>
      <c r="L78" s="391"/>
      <c r="M78" s="391"/>
      <c r="N78" s="391"/>
      <c r="O78" s="391"/>
      <c r="P78" s="391"/>
      <c r="Q78" s="392"/>
    </row>
    <row r="79" spans="1:17" x14ac:dyDescent="0.2">
      <c r="A79" s="388" t="s">
        <v>390</v>
      </c>
      <c r="B79" s="389"/>
      <c r="C79" s="208"/>
      <c r="D79" s="208"/>
      <c r="E79" s="208"/>
      <c r="F79" s="211" t="s">
        <v>391</v>
      </c>
      <c r="G79" s="390"/>
      <c r="H79" s="391"/>
      <c r="I79" s="391"/>
      <c r="J79" s="391"/>
      <c r="K79" s="391"/>
      <c r="L79" s="391"/>
      <c r="M79" s="391"/>
      <c r="N79" s="391"/>
      <c r="O79" s="391"/>
      <c r="P79" s="391"/>
      <c r="Q79" s="392"/>
    </row>
    <row r="80" spans="1:17" x14ac:dyDescent="0.2">
      <c r="A80" s="388" t="s">
        <v>390</v>
      </c>
      <c r="B80" s="389"/>
      <c r="C80" s="208"/>
      <c r="D80" s="208"/>
      <c r="E80" s="208"/>
      <c r="F80" s="211" t="s">
        <v>391</v>
      </c>
      <c r="G80" s="390"/>
      <c r="H80" s="391"/>
      <c r="I80" s="391"/>
      <c r="J80" s="391"/>
      <c r="K80" s="391"/>
      <c r="L80" s="391"/>
      <c r="M80" s="391"/>
      <c r="N80" s="391"/>
      <c r="O80" s="391"/>
      <c r="P80" s="391"/>
      <c r="Q80" s="392"/>
    </row>
    <row r="81" spans="1:17" ht="15.75" x14ac:dyDescent="0.25">
      <c r="A81" s="136" t="s">
        <v>393</v>
      </c>
      <c r="F81" s="183"/>
      <c r="G81" s="396"/>
      <c r="H81" s="396"/>
      <c r="I81" s="396"/>
      <c r="J81" s="396"/>
      <c r="K81" s="396"/>
      <c r="L81" s="396"/>
      <c r="M81" s="396"/>
      <c r="N81" s="396"/>
      <c r="O81" s="396"/>
      <c r="P81" s="396"/>
      <c r="Q81" s="396"/>
    </row>
    <row r="82" spans="1:17" x14ac:dyDescent="0.2">
      <c r="A82" s="388" t="s">
        <v>390</v>
      </c>
      <c r="B82" s="389"/>
      <c r="C82" s="208"/>
      <c r="D82" s="208"/>
      <c r="E82" s="208"/>
      <c r="F82" s="211" t="s">
        <v>391</v>
      </c>
      <c r="G82" s="390"/>
      <c r="H82" s="391"/>
      <c r="I82" s="391"/>
      <c r="J82" s="391"/>
      <c r="K82" s="391"/>
      <c r="L82" s="391"/>
      <c r="M82" s="391"/>
      <c r="N82" s="391"/>
      <c r="O82" s="391"/>
      <c r="P82" s="391"/>
      <c r="Q82" s="392"/>
    </row>
    <row r="83" spans="1:17" x14ac:dyDescent="0.2">
      <c r="A83" s="388" t="s">
        <v>390</v>
      </c>
      <c r="B83" s="389"/>
      <c r="C83" s="208"/>
      <c r="D83" s="208"/>
      <c r="E83" s="208"/>
      <c r="F83" s="211" t="s">
        <v>391</v>
      </c>
      <c r="G83" s="390"/>
      <c r="H83" s="391"/>
      <c r="I83" s="391"/>
      <c r="J83" s="391"/>
      <c r="K83" s="391"/>
      <c r="L83" s="391"/>
      <c r="M83" s="391"/>
      <c r="N83" s="391"/>
      <c r="O83" s="391"/>
      <c r="P83" s="391"/>
      <c r="Q83" s="392"/>
    </row>
    <row r="84" spans="1:17" x14ac:dyDescent="0.2">
      <c r="A84" s="388" t="s">
        <v>390</v>
      </c>
      <c r="B84" s="389"/>
      <c r="C84" s="208"/>
      <c r="D84" s="208"/>
      <c r="E84" s="208"/>
      <c r="F84" s="211" t="s">
        <v>391</v>
      </c>
      <c r="G84" s="390"/>
      <c r="H84" s="391"/>
      <c r="I84" s="391"/>
      <c r="J84" s="391"/>
      <c r="K84" s="391"/>
      <c r="L84" s="391"/>
      <c r="M84" s="391"/>
      <c r="N84" s="391"/>
      <c r="O84" s="391"/>
      <c r="P84" s="391"/>
      <c r="Q84" s="392"/>
    </row>
    <row r="85" spans="1:17" x14ac:dyDescent="0.2">
      <c r="A85" s="388" t="s">
        <v>390</v>
      </c>
      <c r="B85" s="389"/>
      <c r="C85" s="208"/>
      <c r="D85" s="208"/>
      <c r="E85" s="208"/>
      <c r="F85" s="211" t="s">
        <v>391</v>
      </c>
      <c r="G85" s="390"/>
      <c r="H85" s="391"/>
      <c r="I85" s="391"/>
      <c r="J85" s="391"/>
      <c r="K85" s="391"/>
      <c r="L85" s="391"/>
      <c r="M85" s="391"/>
      <c r="N85" s="391"/>
      <c r="O85" s="391"/>
      <c r="P85" s="391"/>
      <c r="Q85" s="392"/>
    </row>
    <row r="86" spans="1:17" ht="15.75" x14ac:dyDescent="0.25">
      <c r="A86" s="136" t="s">
        <v>258</v>
      </c>
      <c r="F86" s="183"/>
      <c r="G86" s="396"/>
      <c r="H86" s="396"/>
      <c r="I86" s="396"/>
      <c r="J86" s="396"/>
      <c r="K86" s="396"/>
      <c r="L86" s="396"/>
      <c r="M86" s="396"/>
      <c r="N86" s="396"/>
      <c r="O86" s="396"/>
      <c r="P86" s="396"/>
      <c r="Q86" s="396"/>
    </row>
    <row r="87" spans="1:17" x14ac:dyDescent="0.2">
      <c r="A87" s="388" t="s">
        <v>390</v>
      </c>
      <c r="B87" s="389"/>
      <c r="C87" s="208"/>
      <c r="D87" s="208"/>
      <c r="E87" s="208"/>
      <c r="F87" s="211" t="s">
        <v>391</v>
      </c>
      <c r="G87" s="390"/>
      <c r="H87" s="391"/>
      <c r="I87" s="391"/>
      <c r="J87" s="391"/>
      <c r="K87" s="391"/>
      <c r="L87" s="391"/>
      <c r="M87" s="391"/>
      <c r="N87" s="391"/>
      <c r="O87" s="391"/>
      <c r="P87" s="391"/>
      <c r="Q87" s="392"/>
    </row>
    <row r="88" spans="1:17" x14ac:dyDescent="0.2">
      <c r="A88" s="388" t="s">
        <v>390</v>
      </c>
      <c r="B88" s="389"/>
      <c r="C88" s="208"/>
      <c r="D88" s="208"/>
      <c r="E88" s="208"/>
      <c r="F88" s="211" t="s">
        <v>391</v>
      </c>
      <c r="G88" s="390"/>
      <c r="H88" s="391"/>
      <c r="I88" s="391"/>
      <c r="J88" s="391"/>
      <c r="K88" s="391"/>
      <c r="L88" s="391"/>
      <c r="M88" s="391"/>
      <c r="N88" s="391"/>
      <c r="O88" s="391"/>
      <c r="P88" s="391"/>
      <c r="Q88" s="392"/>
    </row>
    <row r="89" spans="1:17" x14ac:dyDescent="0.2">
      <c r="A89" s="388" t="s">
        <v>390</v>
      </c>
      <c r="B89" s="389"/>
      <c r="C89" s="208"/>
      <c r="D89" s="208"/>
      <c r="E89" s="208"/>
      <c r="F89" s="211" t="s">
        <v>391</v>
      </c>
      <c r="G89" s="390"/>
      <c r="H89" s="391"/>
      <c r="I89" s="391"/>
      <c r="J89" s="391"/>
      <c r="K89" s="391"/>
      <c r="L89" s="391"/>
      <c r="M89" s="391"/>
      <c r="N89" s="391"/>
      <c r="O89" s="391"/>
      <c r="P89" s="391"/>
      <c r="Q89" s="392"/>
    </row>
    <row r="90" spans="1:17" x14ac:dyDescent="0.2">
      <c r="A90" s="388" t="s">
        <v>390</v>
      </c>
      <c r="B90" s="389"/>
      <c r="C90" s="208"/>
      <c r="D90" s="208"/>
      <c r="E90" s="208"/>
      <c r="F90" s="211" t="s">
        <v>391</v>
      </c>
      <c r="G90" s="390"/>
      <c r="H90" s="391"/>
      <c r="I90" s="391"/>
      <c r="J90" s="391"/>
      <c r="K90" s="391"/>
      <c r="L90" s="391"/>
      <c r="M90" s="391"/>
      <c r="N90" s="391"/>
      <c r="O90" s="391"/>
      <c r="P90" s="391"/>
      <c r="Q90" s="392"/>
    </row>
    <row r="92" spans="1:17" ht="15.75" x14ac:dyDescent="0.25">
      <c r="A92" s="136" t="s">
        <v>576</v>
      </c>
    </row>
    <row r="93" spans="1:17" ht="3" customHeight="1" x14ac:dyDescent="0.2">
      <c r="F93" s="386" t="s">
        <v>388</v>
      </c>
      <c r="G93" s="386"/>
      <c r="H93" s="386"/>
      <c r="I93" s="386"/>
      <c r="J93" s="386"/>
      <c r="K93" s="386"/>
      <c r="L93" s="386"/>
      <c r="M93" s="386"/>
      <c r="N93" s="386"/>
      <c r="O93" s="386"/>
      <c r="P93" s="386"/>
      <c r="Q93" s="386"/>
    </row>
    <row r="94" spans="1:17" ht="15.75" x14ac:dyDescent="0.25">
      <c r="C94" s="177" t="str">
        <f>C31</f>
        <v>2024/25</v>
      </c>
      <c r="D94" s="177" t="str">
        <f>D31</f>
        <v>2025/26</v>
      </c>
      <c r="E94" s="177" t="str">
        <f>E31</f>
        <v>2026/27</v>
      </c>
      <c r="F94" s="387"/>
      <c r="G94" s="387"/>
      <c r="H94" s="387"/>
      <c r="I94" s="387"/>
      <c r="J94" s="387"/>
      <c r="K94" s="387"/>
      <c r="L94" s="387"/>
      <c r="M94" s="387"/>
      <c r="N94" s="387"/>
      <c r="O94" s="387"/>
      <c r="P94" s="387"/>
      <c r="Q94" s="387"/>
    </row>
    <row r="95" spans="1:17" ht="3" customHeight="1" x14ac:dyDescent="0.25">
      <c r="C95" s="177"/>
      <c r="D95" s="177"/>
      <c r="E95" s="177"/>
      <c r="F95" s="330"/>
      <c r="G95" s="330"/>
      <c r="H95" s="330"/>
      <c r="I95" s="330"/>
      <c r="J95" s="330"/>
      <c r="K95" s="330"/>
      <c r="L95" s="330"/>
      <c r="M95" s="330"/>
      <c r="N95" s="330"/>
      <c r="O95" s="330"/>
      <c r="P95" s="330"/>
      <c r="Q95" s="330"/>
    </row>
    <row r="96" spans="1:17" ht="15.75" x14ac:dyDescent="0.25">
      <c r="A96" s="136" t="s">
        <v>577</v>
      </c>
      <c r="C96" s="208"/>
      <c r="D96" s="208"/>
      <c r="E96" s="208"/>
      <c r="F96" s="385"/>
      <c r="G96" s="385"/>
      <c r="H96" s="385"/>
      <c r="I96" s="385"/>
      <c r="J96" s="385"/>
      <c r="K96" s="385"/>
      <c r="L96" s="385"/>
      <c r="M96" s="385"/>
      <c r="N96" s="385"/>
      <c r="O96" s="385"/>
      <c r="P96" s="385"/>
      <c r="Q96" s="385"/>
    </row>
    <row r="97" spans="1:17" ht="15.75" x14ac:dyDescent="0.25">
      <c r="A97" s="136" t="s">
        <v>578</v>
      </c>
      <c r="C97" s="208"/>
      <c r="D97" s="208"/>
      <c r="E97" s="208"/>
      <c r="F97" s="385"/>
      <c r="G97" s="385"/>
      <c r="H97" s="385"/>
      <c r="I97" s="385"/>
      <c r="J97" s="385"/>
      <c r="K97" s="385"/>
      <c r="L97" s="385"/>
      <c r="M97" s="385"/>
      <c r="N97" s="385"/>
      <c r="O97" s="385"/>
      <c r="P97" s="385"/>
      <c r="Q97" s="385"/>
    </row>
    <row r="100" spans="1:17" ht="15.75" x14ac:dyDescent="0.25">
      <c r="A100" s="136" t="s">
        <v>579</v>
      </c>
      <c r="B100" s="331"/>
      <c r="C100" s="331"/>
      <c r="D100" s="331"/>
      <c r="E100" s="331"/>
      <c r="F100" s="331"/>
    </row>
    <row r="101" spans="1:17" ht="15" customHeight="1" x14ac:dyDescent="0.2">
      <c r="B101" s="332"/>
      <c r="C101" s="382" t="s">
        <v>581</v>
      </c>
      <c r="D101" s="382"/>
      <c r="E101" s="382"/>
      <c r="F101" s="382"/>
      <c r="G101" s="382"/>
      <c r="H101" s="382"/>
      <c r="I101" s="382"/>
      <c r="J101" s="382"/>
      <c r="K101" s="382"/>
      <c r="L101" s="382"/>
      <c r="M101" s="382"/>
      <c r="N101" s="382"/>
      <c r="O101" s="382"/>
      <c r="P101" s="382"/>
      <c r="Q101" s="382"/>
    </row>
    <row r="102" spans="1:17" ht="15" customHeight="1" x14ac:dyDescent="0.2">
      <c r="B102" s="333"/>
      <c r="C102" s="383" t="s">
        <v>580</v>
      </c>
      <c r="D102" s="383"/>
      <c r="E102" s="383"/>
      <c r="F102" s="383"/>
      <c r="G102" s="383"/>
      <c r="H102" s="383"/>
      <c r="I102" s="383"/>
      <c r="J102" s="383"/>
      <c r="K102" s="383"/>
      <c r="L102" s="383"/>
      <c r="M102" s="383"/>
      <c r="N102" s="383"/>
      <c r="O102" s="383"/>
      <c r="P102" s="383"/>
      <c r="Q102" s="383"/>
    </row>
    <row r="103" spans="1:17" ht="15.75" x14ac:dyDescent="0.25">
      <c r="A103" s="136" t="s">
        <v>34</v>
      </c>
      <c r="C103" s="384"/>
      <c r="D103" s="384"/>
      <c r="E103" s="384"/>
      <c r="F103" s="384"/>
      <c r="G103" s="384"/>
      <c r="H103" s="384"/>
      <c r="I103" s="384"/>
      <c r="J103" s="384"/>
      <c r="K103" s="384"/>
      <c r="L103" s="384"/>
      <c r="M103" s="384"/>
      <c r="N103" s="384"/>
      <c r="O103" s="384"/>
      <c r="P103" s="384"/>
      <c r="Q103" s="384"/>
    </row>
    <row r="104" spans="1:17" ht="15.75" x14ac:dyDescent="0.25">
      <c r="A104" s="136" t="s">
        <v>542</v>
      </c>
      <c r="C104" s="384"/>
      <c r="D104" s="384"/>
      <c r="E104" s="384"/>
      <c r="F104" s="384"/>
      <c r="G104" s="384"/>
      <c r="H104" s="384"/>
      <c r="I104" s="384"/>
      <c r="J104" s="384"/>
      <c r="K104" s="384"/>
      <c r="L104" s="384"/>
      <c r="M104" s="384"/>
      <c r="N104" s="384"/>
      <c r="O104" s="384"/>
      <c r="P104" s="384"/>
      <c r="Q104" s="384"/>
    </row>
    <row r="105" spans="1:17" ht="15.75" x14ac:dyDescent="0.25">
      <c r="A105" s="136" t="s">
        <v>543</v>
      </c>
      <c r="C105" s="384"/>
      <c r="D105" s="384"/>
      <c r="E105" s="384"/>
      <c r="F105" s="384"/>
      <c r="G105" s="384"/>
      <c r="H105" s="384"/>
      <c r="I105" s="384"/>
      <c r="J105" s="384"/>
      <c r="K105" s="384"/>
      <c r="L105" s="384"/>
      <c r="M105" s="384"/>
      <c r="N105" s="384"/>
      <c r="O105" s="384"/>
      <c r="P105" s="384"/>
      <c r="Q105" s="384"/>
    </row>
  </sheetData>
  <mergeCells count="79">
    <mergeCell ref="A48:B48"/>
    <mergeCell ref="B17:R18"/>
    <mergeCell ref="F31:Q33"/>
    <mergeCell ref="B22:C22"/>
    <mergeCell ref="A35:B35"/>
    <mergeCell ref="A47:B47"/>
    <mergeCell ref="A38:B38"/>
    <mergeCell ref="A44:B44"/>
    <mergeCell ref="F35:Q35"/>
    <mergeCell ref="A36:B36"/>
    <mergeCell ref="A37:B37"/>
    <mergeCell ref="A39:B39"/>
    <mergeCell ref="A40:B40"/>
    <mergeCell ref="A41:B41"/>
    <mergeCell ref="A42:B42"/>
    <mergeCell ref="A43:B43"/>
    <mergeCell ref="F51:Q51"/>
    <mergeCell ref="F48:Q48"/>
    <mergeCell ref="F47:Q47"/>
    <mergeCell ref="F44:Q44"/>
    <mergeCell ref="F38:Q38"/>
    <mergeCell ref="G73:Q73"/>
    <mergeCell ref="G72:Q72"/>
    <mergeCell ref="G69:Q69"/>
    <mergeCell ref="F55:Q55"/>
    <mergeCell ref="F52:Q52"/>
    <mergeCell ref="A60:B60"/>
    <mergeCell ref="A63:B63"/>
    <mergeCell ref="A51:B51"/>
    <mergeCell ref="A52:B52"/>
    <mergeCell ref="A57:B57"/>
    <mergeCell ref="A58:B58"/>
    <mergeCell ref="A55:B55"/>
    <mergeCell ref="A59:B59"/>
    <mergeCell ref="F57:Q57"/>
    <mergeCell ref="F58:Q58"/>
    <mergeCell ref="F60:Q60"/>
    <mergeCell ref="G84:Q84"/>
    <mergeCell ref="G85:Q85"/>
    <mergeCell ref="F63:Q63"/>
    <mergeCell ref="G83:Q83"/>
    <mergeCell ref="G82:Q82"/>
    <mergeCell ref="G81:Q81"/>
    <mergeCell ref="G80:Q80"/>
    <mergeCell ref="G79:Q79"/>
    <mergeCell ref="G78:Q78"/>
    <mergeCell ref="G77:Q77"/>
    <mergeCell ref="G76:Q76"/>
    <mergeCell ref="G75:Q75"/>
    <mergeCell ref="G74:Q74"/>
    <mergeCell ref="A83:B83"/>
    <mergeCell ref="A72:B72"/>
    <mergeCell ref="A73:B73"/>
    <mergeCell ref="A74:B74"/>
    <mergeCell ref="A75:B75"/>
    <mergeCell ref="A77:B77"/>
    <mergeCell ref="A78:B78"/>
    <mergeCell ref="A79:B79"/>
    <mergeCell ref="A80:B80"/>
    <mergeCell ref="A82:B82"/>
    <mergeCell ref="F96:Q96"/>
    <mergeCell ref="F97:Q97"/>
    <mergeCell ref="F93:Q94"/>
    <mergeCell ref="A90:B90"/>
    <mergeCell ref="A84:B84"/>
    <mergeCell ref="A85:B85"/>
    <mergeCell ref="A87:B87"/>
    <mergeCell ref="A88:B88"/>
    <mergeCell ref="A89:B89"/>
    <mergeCell ref="G90:Q90"/>
    <mergeCell ref="G87:Q87"/>
    <mergeCell ref="G88:Q88"/>
    <mergeCell ref="G89:Q89"/>
    <mergeCell ref="G86:Q86"/>
    <mergeCell ref="C101:Q101"/>
    <mergeCell ref="C102:Q102"/>
    <mergeCell ref="C103:Q103"/>
    <mergeCell ref="C104:Q104"/>
    <mergeCell ref="C105:Q105"/>
  </mergeCells>
  <conditionalFormatting sqref="A72:B72">
    <cfRule type="expression" dxfId="47" priority="10">
      <formula>A72="Enter Description here"</formula>
    </cfRule>
  </conditionalFormatting>
  <conditionalFormatting sqref="A73:B75">
    <cfRule type="expression" dxfId="46" priority="9">
      <formula>A73="Enter Description here"</formula>
    </cfRule>
  </conditionalFormatting>
  <conditionalFormatting sqref="A77:B80">
    <cfRule type="expression" dxfId="45" priority="8">
      <formula>A77="Enter Description here"</formula>
    </cfRule>
  </conditionalFormatting>
  <conditionalFormatting sqref="A82:B85">
    <cfRule type="expression" dxfId="44" priority="7">
      <formula>A82="Enter Description here"</formula>
    </cfRule>
  </conditionalFormatting>
  <conditionalFormatting sqref="A87:B90">
    <cfRule type="expression" dxfId="43" priority="6">
      <formula>A87="Enter Description here"</formula>
    </cfRule>
  </conditionalFormatting>
  <conditionalFormatting sqref="F72">
    <cfRule type="expression" dxfId="42" priority="5">
      <formula>F72="dd/mm/yy"</formula>
    </cfRule>
  </conditionalFormatting>
  <conditionalFormatting sqref="F73:F75">
    <cfRule type="expression" dxfId="41" priority="4">
      <formula>F73="dd/mm/yy"</formula>
    </cfRule>
  </conditionalFormatting>
  <conditionalFormatting sqref="F77:F80">
    <cfRule type="expression" dxfId="40" priority="3">
      <formula>F77="dd/mm/yy"</formula>
    </cfRule>
  </conditionalFormatting>
  <conditionalFormatting sqref="F82:F85">
    <cfRule type="expression" dxfId="39" priority="2">
      <formula>F82="dd/mm/yy"</formula>
    </cfRule>
  </conditionalFormatting>
  <conditionalFormatting sqref="F87:F90">
    <cfRule type="expression" dxfId="38" priority="1">
      <formula>F87="dd/mm/yy"</formula>
    </cfRule>
  </conditionalFormatting>
  <pageMargins left="0.43307086614173229" right="0.43307086614173229" top="0.35433070866141736" bottom="0.35433070866141736" header="0.31496062992125984" footer="0.31496062992125984"/>
  <pageSetup paperSize="9" scale="57" fitToHeight="0" orientation="landscape" r:id="rId1"/>
  <rowBreaks count="1" manualBreakCount="1">
    <brk id="66"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39997558519241921"/>
    <pageSetUpPr fitToPage="1"/>
  </sheetPr>
  <dimension ref="A1:F38"/>
  <sheetViews>
    <sheetView workbookViewId="0">
      <selection activeCell="B30" sqref="B30"/>
    </sheetView>
  </sheetViews>
  <sheetFormatPr defaultRowHeight="15" x14ac:dyDescent="0.2"/>
  <cols>
    <col min="1" max="1" width="55.6640625" customWidth="1"/>
    <col min="2" max="2" width="13.6640625" bestFit="1" customWidth="1"/>
    <col min="3" max="3" width="1.77734375" customWidth="1"/>
    <col min="4" max="4" width="9.44140625" bestFit="1" customWidth="1"/>
    <col min="5" max="5" width="1.77734375" customWidth="1"/>
    <col min="6" max="6" width="11.88671875" customWidth="1"/>
  </cols>
  <sheetData>
    <row r="1" spans="1:6" ht="23.25" x14ac:dyDescent="0.35">
      <c r="A1" s="75" t="s">
        <v>394</v>
      </c>
      <c r="F1" s="220" t="str">
        <f>'3YP'!F1</f>
        <v>Select school name here</v>
      </c>
    </row>
    <row r="3" spans="1:6" ht="15.75" x14ac:dyDescent="0.25">
      <c r="A3" s="66" t="s">
        <v>35</v>
      </c>
      <c r="B3" s="76" t="str">
        <f>'Add''l Data'!A7</f>
        <v>2024/25</v>
      </c>
      <c r="C3" s="76"/>
      <c r="D3" s="76" t="str">
        <f>'Add''l Data'!A8</f>
        <v>2025/26</v>
      </c>
      <c r="E3" s="76"/>
      <c r="F3" s="76" t="str">
        <f>'Add''l Data'!A9</f>
        <v>2026/27</v>
      </c>
    </row>
    <row r="4" spans="1:6" ht="3" customHeight="1" x14ac:dyDescent="0.2"/>
    <row r="5" spans="1:6" x14ac:dyDescent="0.2">
      <c r="A5" t="s">
        <v>395</v>
      </c>
      <c r="B5" s="79" t="str">
        <f>IFERROR(SUM('3YP'!E$9+'3YP'!E$10+'3YP'!E$11+'3YP'!E$12+'3YP'!E26)/'3YP'!E$31,"-")</f>
        <v>-</v>
      </c>
      <c r="C5" s="77"/>
      <c r="D5" s="79" t="str">
        <f>IFERROR(SUM('3YP'!G$9+'3YP'!G$10+'3YP'!G$11+'3YP'!G$12+'3YP'!G26)/'3YP'!G$31,"-")</f>
        <v>-</v>
      </c>
      <c r="E5" s="78"/>
      <c r="F5" s="79" t="str">
        <f>IFERROR(SUM('3YP'!I$9+'3YP'!I$10+'3YP'!I$11+'3YP'!I$12+'3YP'!I26)/'3YP'!I$31,"-")</f>
        <v>-</v>
      </c>
    </row>
    <row r="6" spans="1:6" x14ac:dyDescent="0.2">
      <c r="A6" t="s">
        <v>396</v>
      </c>
      <c r="B6" s="79" t="str">
        <f>IFERROR('3YP'!E112/-SUM('3YP'!E$9+'3YP'!E$10+'3YP'!E$11+'3YP'!E$12+'3YP'!E23+'3YP'!E24+'3YP'!E25+'3YP'!E26),"-")</f>
        <v>-</v>
      </c>
      <c r="C6" s="78"/>
      <c r="D6" s="79" t="str">
        <f>IFERROR('3YP'!G112/-SUM('3YP'!G$9+'3YP'!G$10+'3YP'!G$11+'3YP'!G$12+'3YP'!G23+'3YP'!G24+'3YP'!G25+'3YP'!G26),"-")</f>
        <v>-</v>
      </c>
      <c r="E6" s="78"/>
      <c r="F6" s="79" t="str">
        <f>IFERROR('3YP'!I112/-SUM('3YP'!I$9+'3YP'!I$10+'3YP'!I$11+'3YP'!I$12+'3YP'!I23+'3YP'!I24+'3YP'!I25+'3YP'!I26),"-")</f>
        <v>-</v>
      </c>
    </row>
    <row r="7" spans="1:6" x14ac:dyDescent="0.2">
      <c r="B7" s="78"/>
      <c r="C7" s="78"/>
      <c r="D7" s="78"/>
      <c r="E7" s="78"/>
      <c r="F7" s="78"/>
    </row>
    <row r="8" spans="1:6" ht="15.75" x14ac:dyDescent="0.25">
      <c r="A8" s="66" t="s">
        <v>112</v>
      </c>
      <c r="B8" s="78"/>
      <c r="C8" s="78"/>
      <c r="D8" s="78"/>
      <c r="E8" s="78"/>
      <c r="F8" s="78"/>
    </row>
    <row r="9" spans="1:6" ht="3" customHeight="1" x14ac:dyDescent="0.2">
      <c r="B9" s="78"/>
      <c r="C9" s="78"/>
      <c r="D9" s="78"/>
      <c r="E9" s="78"/>
      <c r="F9" s="78"/>
    </row>
    <row r="10" spans="1:6" x14ac:dyDescent="0.2">
      <c r="A10" t="s">
        <v>397</v>
      </c>
      <c r="B10" s="79" t="str">
        <f>IFERROR(SUM('3YP'!E34/'3YP'!E74),"-")</f>
        <v>-</v>
      </c>
      <c r="C10" s="78"/>
      <c r="D10" s="79" t="str">
        <f>IFERROR(SUM('3YP'!G34/'3YP'!G74),"-")</f>
        <v>-</v>
      </c>
      <c r="E10" s="78"/>
      <c r="F10" s="79" t="str">
        <f>IFERROR(SUM('3YP'!I34/'3YP'!I74),"-")</f>
        <v>-</v>
      </c>
    </row>
    <row r="11" spans="1:6" x14ac:dyDescent="0.2">
      <c r="A11" t="s">
        <v>398</v>
      </c>
      <c r="B11" s="79" t="str">
        <f>IFERROR(SUM('3YP'!E36/'3YP'!E74),"-")</f>
        <v>-</v>
      </c>
      <c r="C11" s="78"/>
      <c r="D11" s="79" t="str">
        <f>IFERROR(SUM('3YP'!G36/'3YP'!G74),"-")</f>
        <v>-</v>
      </c>
      <c r="E11" s="78"/>
      <c r="F11" s="79" t="str">
        <f>IFERROR(SUM('3YP'!I36/'3YP'!I74),"-")</f>
        <v>-</v>
      </c>
    </row>
    <row r="12" spans="1:6" x14ac:dyDescent="0.2">
      <c r="A12" t="s">
        <v>399</v>
      </c>
      <c r="B12" s="79" t="str">
        <f>IFERROR(SUM('3YP'!E34:E40)/'3YP'!E74,"-")</f>
        <v>-</v>
      </c>
      <c r="C12" s="78"/>
      <c r="D12" s="79" t="str">
        <f>IFERROR(SUM('3YP'!G34:G40)/'3YP'!G74,"-")</f>
        <v>-</v>
      </c>
      <c r="E12" s="78"/>
      <c r="F12" s="79" t="str">
        <f>IFERROR(SUM('3YP'!I34:I40)/'3YP'!I74,"-")</f>
        <v>-</v>
      </c>
    </row>
    <row r="13" spans="1:6" x14ac:dyDescent="0.2">
      <c r="A13" t="s">
        <v>400</v>
      </c>
      <c r="B13" s="334" t="str" cm="1">
        <f t="array" ref="B13">IFERROR(SUM(('3YP'!E45:E49)+'3YP'!E51)/'3YP'!E74,"-")</f>
        <v>-</v>
      </c>
      <c r="C13" s="78"/>
      <c r="D13" s="79" t="str" cm="1">
        <f t="array" ref="D13">IFERROR(SUM(('3YP'!G45:G49)+'3YP'!G51)/'3YP'!G74,"-")</f>
        <v>-</v>
      </c>
      <c r="E13" s="78"/>
      <c r="F13" s="79" t="str" cm="1">
        <f t="array" ref="F13">IFERROR(SUM(('3YP'!I45:I49)+'3YP'!I51)/'3YP'!I74,"-")</f>
        <v>-</v>
      </c>
    </row>
    <row r="14" spans="1:6" x14ac:dyDescent="0.2">
      <c r="A14" t="s">
        <v>401</v>
      </c>
      <c r="B14" s="79" t="str">
        <f>IFERROR(SUM('3YP'!E52+'3YP'!E66)/'3YP'!E74,"-")</f>
        <v>-</v>
      </c>
      <c r="C14" s="78"/>
      <c r="D14" s="79" t="str">
        <f>IFERROR(SUM('3YP'!G52+'3YP'!G66)/'3YP'!G74,"-")</f>
        <v>-</v>
      </c>
      <c r="E14" s="78"/>
      <c r="F14" s="79" t="str">
        <f>IFERROR(SUM('3YP'!I52+'3YP'!I66)/'3YP'!I74,"-")</f>
        <v>-</v>
      </c>
    </row>
    <row r="15" spans="1:6" x14ac:dyDescent="0.2">
      <c r="A15" t="s">
        <v>582</v>
      </c>
      <c r="B15" s="79" t="str">
        <f>IFERROR(SUM('3YP'!E53:E59)/'3YP'!E74,"-")</f>
        <v>-</v>
      </c>
      <c r="C15" s="78"/>
      <c r="D15" s="79" t="str">
        <f>IFERROR(SUM('3YP'!G53:G59)/'3YP'!G74,"-")</f>
        <v>-</v>
      </c>
      <c r="E15" s="78"/>
      <c r="F15" s="79" t="str">
        <f>IFERROR(SUM('3YP'!I53:I59)/'3YP'!I74,"-")</f>
        <v>-</v>
      </c>
    </row>
    <row r="16" spans="1:6" x14ac:dyDescent="0.2">
      <c r="A16" t="s">
        <v>402</v>
      </c>
      <c r="B16" s="79" t="str">
        <f>IFERROR(SUM(1-B10-B11-B13-B14),"-")</f>
        <v>-</v>
      </c>
      <c r="C16" s="78"/>
      <c r="D16" s="79" t="str">
        <f>IFERROR(SUM(1-D10-D11-D13-D14),"-")</f>
        <v>-</v>
      </c>
      <c r="E16" s="78"/>
      <c r="F16" s="79" t="str">
        <f>IFERROR(SUM(1-F10-F11-F13-F14),"-")</f>
        <v>-</v>
      </c>
    </row>
    <row r="17" spans="1:6" x14ac:dyDescent="0.2">
      <c r="A17" t="s">
        <v>403</v>
      </c>
      <c r="B17" s="79" t="str">
        <f>IFERROR(SUM('3YP'!E74/-'3YP'!E31),"-")</f>
        <v>-</v>
      </c>
      <c r="C17" s="78"/>
      <c r="D17" s="79" t="str">
        <f>IFERROR(SUM('3YP'!G74/-'3YP'!G31),"-")</f>
        <v>-</v>
      </c>
      <c r="E17" s="78"/>
      <c r="F17" s="79" t="str">
        <f>IFERROR(SUM('3YP'!I74/-'3YP'!I31),"-")</f>
        <v>-</v>
      </c>
    </row>
    <row r="18" spans="1:6" x14ac:dyDescent="0.2">
      <c r="B18" s="79"/>
      <c r="C18" s="78"/>
      <c r="D18" s="78"/>
      <c r="E18" s="78"/>
      <c r="F18" s="78"/>
    </row>
    <row r="19" spans="1:6" ht="15.75" x14ac:dyDescent="0.25">
      <c r="A19" s="66" t="s">
        <v>404</v>
      </c>
      <c r="B19" s="79"/>
      <c r="C19" s="78"/>
      <c r="D19" s="78"/>
      <c r="E19" s="78"/>
      <c r="F19" s="78"/>
    </row>
    <row r="20" spans="1:6" ht="3" customHeight="1" x14ac:dyDescent="0.2">
      <c r="B20" s="79"/>
      <c r="C20" s="78"/>
      <c r="D20" s="78"/>
      <c r="E20" s="78"/>
      <c r="F20" s="78"/>
    </row>
    <row r="21" spans="1:6" x14ac:dyDescent="0.2">
      <c r="A21" t="s">
        <v>405</v>
      </c>
      <c r="B21" s="81" t="str">
        <f>IFERROR(SUM('3YP'!E34/'Add''l Data'!B25),"-")</f>
        <v>-</v>
      </c>
      <c r="C21" s="78"/>
      <c r="D21" s="81" t="str">
        <f>IFERROR(SUM('3YP'!G34/'Add''l Data'!B26),"-")</f>
        <v>-</v>
      </c>
      <c r="E21" s="78"/>
      <c r="F21" s="81" t="str">
        <f>IFERROR(SUM('3YP'!I34/'Add''l Data'!B27),"-")</f>
        <v>-</v>
      </c>
    </row>
    <row r="22" spans="1:6" x14ac:dyDescent="0.2">
      <c r="A22" t="s">
        <v>406</v>
      </c>
      <c r="B22" s="79" t="str">
        <f>IFERROR(SUM('Add''l Data'!C25/'Add''l Data'!B25),"-")</f>
        <v>-</v>
      </c>
      <c r="C22" s="78"/>
      <c r="D22" s="79" t="str">
        <f>IFERROR(SUM('Add''l Data'!C26/'Add''l Data'!B26),"-")</f>
        <v>-</v>
      </c>
      <c r="E22" s="78"/>
      <c r="F22" s="79" t="str">
        <f>IFERROR(SUM('Add''l Data'!C27/'Add''l Data'!B27),"-")</f>
        <v>-</v>
      </c>
    </row>
    <row r="23" spans="1:6" x14ac:dyDescent="0.2">
      <c r="A23" t="s">
        <v>407</v>
      </c>
      <c r="B23" s="78" t="str">
        <f>IFERROR(CONCATENATE(ROUND('Add''l Data'!R7/'Add''l Data'!B25,1),":1"),"-")</f>
        <v>-</v>
      </c>
      <c r="C23" s="78"/>
      <c r="D23" s="81" t="str">
        <f>IFERROR(CONCATENATE(ROUND('Add''l Data'!R8/'Add''l Data'!B26,1),":1"),"-")</f>
        <v>-</v>
      </c>
      <c r="E23" s="78"/>
      <c r="F23" s="81" t="str">
        <f>IFERROR(CONCATENATE(ROUND('Add''l Data'!R9/'Add''l Data'!B27,1),":1"),"-")</f>
        <v>-</v>
      </c>
    </row>
    <row r="24" spans="1:6" x14ac:dyDescent="0.2">
      <c r="C24" s="78"/>
      <c r="D24" s="78"/>
      <c r="E24" s="78"/>
      <c r="F24" s="78"/>
    </row>
    <row r="25" spans="1:6" ht="15.75" x14ac:dyDescent="0.25">
      <c r="A25" s="66" t="s">
        <v>408</v>
      </c>
      <c r="C25" s="78"/>
      <c r="D25" s="78"/>
      <c r="E25" s="78"/>
      <c r="F25" s="78"/>
    </row>
    <row r="26" spans="1:6" ht="3" customHeight="1" x14ac:dyDescent="0.2">
      <c r="B26" s="82"/>
      <c r="C26" s="78"/>
      <c r="D26" s="78"/>
      <c r="E26" s="78"/>
      <c r="F26" s="78"/>
    </row>
    <row r="27" spans="1:6" x14ac:dyDescent="0.2">
      <c r="A27" t="s">
        <v>409</v>
      </c>
      <c r="B27" s="81">
        <f>'3YP'!E112</f>
        <v>0</v>
      </c>
      <c r="C27" s="78"/>
      <c r="D27" s="81">
        <f>'3YP'!G112</f>
        <v>0</v>
      </c>
      <c r="E27" s="78"/>
      <c r="F27" s="81">
        <f>'3YP'!I112</f>
        <v>0</v>
      </c>
    </row>
    <row r="28" spans="1:6" x14ac:dyDescent="0.2">
      <c r="A28" t="s">
        <v>410</v>
      </c>
      <c r="B28" s="81"/>
      <c r="C28" s="78"/>
      <c r="D28" s="79" t="str">
        <f>IFERROR(SUM(D27-B27)/B27,"-")</f>
        <v>-</v>
      </c>
      <c r="E28" s="78"/>
      <c r="F28" s="79" t="str">
        <f>IFERROR(SUM(F27-D27)/D27,"-")</f>
        <v>-</v>
      </c>
    </row>
    <row r="29" spans="1:6" ht="3" customHeight="1" x14ac:dyDescent="0.2">
      <c r="B29" s="81"/>
      <c r="C29" s="78"/>
      <c r="D29" s="81"/>
      <c r="E29" s="78"/>
      <c r="F29" s="81"/>
    </row>
    <row r="30" spans="1:6" x14ac:dyDescent="0.2">
      <c r="A30" t="s">
        <v>411</v>
      </c>
      <c r="B30" s="81">
        <f>'3YP'!E116</f>
        <v>0</v>
      </c>
      <c r="C30" s="78"/>
      <c r="D30" s="81">
        <f>'3YP'!G116</f>
        <v>0</v>
      </c>
      <c r="E30" s="78"/>
      <c r="F30" s="81">
        <f>'3YP'!I116</f>
        <v>0</v>
      </c>
    </row>
    <row r="31" spans="1:6" x14ac:dyDescent="0.2">
      <c r="A31" t="s">
        <v>410</v>
      </c>
      <c r="B31" s="81"/>
      <c r="C31" s="78"/>
      <c r="D31" s="79" t="str">
        <f>IFERROR(SUM(D30-B30)/B30,"-")</f>
        <v>-</v>
      </c>
      <c r="E31" s="78"/>
      <c r="F31" s="79" t="str">
        <f>IFERROR(SUM(F30-D30)/D30,"-")</f>
        <v>-</v>
      </c>
    </row>
    <row r="32" spans="1:6" ht="3" customHeight="1" x14ac:dyDescent="0.2">
      <c r="B32" s="79"/>
      <c r="C32" s="78"/>
      <c r="D32" s="78"/>
      <c r="E32" s="78"/>
      <c r="F32" s="78"/>
    </row>
    <row r="33" spans="1:6" x14ac:dyDescent="0.2">
      <c r="A33" t="s">
        <v>412</v>
      </c>
      <c r="B33" s="81">
        <f>'3YP'!E112+'3YP'!E100</f>
        <v>0</v>
      </c>
      <c r="C33" s="78"/>
      <c r="D33" s="81">
        <f>'3YP'!G112+'3YP'!G100</f>
        <v>0</v>
      </c>
      <c r="E33" s="78"/>
      <c r="F33" s="81">
        <f>'3YP'!I112+'3YP'!I100</f>
        <v>0</v>
      </c>
    </row>
    <row r="34" spans="1:6" x14ac:dyDescent="0.2">
      <c r="B34" s="79"/>
    </row>
    <row r="35" spans="1:6" x14ac:dyDescent="0.2">
      <c r="B35" s="79"/>
    </row>
    <row r="36" spans="1:6" x14ac:dyDescent="0.2">
      <c r="B36" s="79"/>
    </row>
    <row r="37" spans="1:6" x14ac:dyDescent="0.2">
      <c r="B37" s="79"/>
    </row>
    <row r="38" spans="1:6" x14ac:dyDescent="0.2">
      <c r="B38" s="79"/>
    </row>
  </sheetData>
  <conditionalFormatting sqref="D5">
    <cfRule type="expression" dxfId="37" priority="93">
      <formula>D5&lt;$B5</formula>
    </cfRule>
    <cfRule type="expression" dxfId="36" priority="94">
      <formula>D5&gt;$B5</formula>
    </cfRule>
  </conditionalFormatting>
  <conditionalFormatting sqref="D6">
    <cfRule type="expression" dxfId="35" priority="91">
      <formula>D6&lt;$B6</formula>
    </cfRule>
    <cfRule type="expression" dxfId="34" priority="92">
      <formula>D6&gt;$B6</formula>
    </cfRule>
  </conditionalFormatting>
  <conditionalFormatting sqref="D10:D14 D16:D17">
    <cfRule type="expression" dxfId="33" priority="83">
      <formula>D10&lt;$B10</formula>
    </cfRule>
    <cfRule type="expression" dxfId="32" priority="84">
      <formula>D10&gt;$B10</formula>
    </cfRule>
  </conditionalFormatting>
  <conditionalFormatting sqref="F5">
    <cfRule type="expression" dxfId="31" priority="81">
      <formula>F5&lt;$D$5</formula>
    </cfRule>
    <cfRule type="expression" dxfId="30" priority="82">
      <formula>F5&gt;$D$5</formula>
    </cfRule>
  </conditionalFormatting>
  <conditionalFormatting sqref="F6">
    <cfRule type="expression" dxfId="29" priority="79">
      <formula>F6&lt;$B$6</formula>
    </cfRule>
    <cfRule type="expression" dxfId="28" priority="80">
      <formula>F6&gt;$B$6</formula>
    </cfRule>
  </conditionalFormatting>
  <conditionalFormatting sqref="F10:F14 F16:F17">
    <cfRule type="expression" dxfId="27" priority="77">
      <formula>F10&lt;$D10</formula>
    </cfRule>
    <cfRule type="expression" dxfId="26" priority="78">
      <formula>F10&gt;$D10</formula>
    </cfRule>
  </conditionalFormatting>
  <conditionalFormatting sqref="D21:D22">
    <cfRule type="expression" dxfId="25" priority="75">
      <formula>D21&lt;$B21</formula>
    </cfRule>
    <cfRule type="expression" dxfId="24" priority="76">
      <formula>D21&gt;$B21</formula>
    </cfRule>
  </conditionalFormatting>
  <conditionalFormatting sqref="F21:F22">
    <cfRule type="expression" dxfId="23" priority="73">
      <formula>F21&lt;$D21</formula>
    </cfRule>
    <cfRule type="expression" dxfId="22" priority="74">
      <formula>F21&gt;$D21</formula>
    </cfRule>
  </conditionalFormatting>
  <conditionalFormatting sqref="D23">
    <cfRule type="expression" dxfId="21" priority="71">
      <formula>D23&lt;$B23</formula>
    </cfRule>
    <cfRule type="expression" dxfId="20" priority="72">
      <formula>D23&gt;$B23</formula>
    </cfRule>
  </conditionalFormatting>
  <conditionalFormatting sqref="F23">
    <cfRule type="expression" dxfId="19" priority="69">
      <formula>F23&lt;$D23</formula>
    </cfRule>
    <cfRule type="expression" dxfId="18" priority="70">
      <formula>F23&gt;$D23</formula>
    </cfRule>
  </conditionalFormatting>
  <conditionalFormatting sqref="D27">
    <cfRule type="expression" dxfId="17" priority="15">
      <formula>D27&gt;$B27</formula>
    </cfRule>
    <cfRule type="expression" dxfId="16" priority="16">
      <formula>D27&lt;$B27</formula>
    </cfRule>
  </conditionalFormatting>
  <conditionalFormatting sqref="F27">
    <cfRule type="expression" dxfId="15" priority="13">
      <formula>F27&gt;$D27</formula>
    </cfRule>
    <cfRule type="expression" dxfId="14" priority="14">
      <formula>F27&lt;$D27</formula>
    </cfRule>
  </conditionalFormatting>
  <conditionalFormatting sqref="D30">
    <cfRule type="expression" dxfId="13" priority="7">
      <formula>D30&gt;$B30</formula>
    </cfRule>
    <cfRule type="expression" dxfId="12" priority="8">
      <formula>D30&lt;$B30</formula>
    </cfRule>
  </conditionalFormatting>
  <conditionalFormatting sqref="F30">
    <cfRule type="expression" dxfId="11" priority="5">
      <formula>F30&gt;$D30</formula>
    </cfRule>
    <cfRule type="expression" dxfId="10" priority="6">
      <formula>F30&lt;$D30</formula>
    </cfRule>
  </conditionalFormatting>
  <conditionalFormatting sqref="D33">
    <cfRule type="expression" dxfId="9" priority="3">
      <formula>D33&gt;$B33</formula>
    </cfRule>
    <cfRule type="expression" dxfId="8" priority="4">
      <formula>D33&lt;$B33</formula>
    </cfRule>
  </conditionalFormatting>
  <conditionalFormatting sqref="F33">
    <cfRule type="expression" dxfId="7" priority="1">
      <formula>F33&gt;$D33</formula>
    </cfRule>
    <cfRule type="expression" dxfId="6" priority="2">
      <formula>F33&lt;$D33</formula>
    </cfRule>
  </conditionalFormatting>
  <pageMargins left="0.7" right="0.7" top="0.75" bottom="0.75" header="0.3" footer="0.3"/>
  <pageSetup paperSize="9" orientation="landscape" r:id="rId1"/>
  <ignoredErrors>
    <ignoredError sqref="B12:F1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4" tint="0.39997558519241921"/>
    <pageSetUpPr fitToPage="1"/>
  </sheetPr>
  <dimension ref="A1:I1"/>
  <sheetViews>
    <sheetView topLeftCell="A18" workbookViewId="0">
      <selection activeCell="K41" sqref="K41"/>
    </sheetView>
  </sheetViews>
  <sheetFormatPr defaultRowHeight="15" x14ac:dyDescent="0.2"/>
  <cols>
    <col min="3" max="3" width="10.5546875" customWidth="1"/>
    <col min="5" max="5" width="2" customWidth="1"/>
    <col min="8" max="8" width="10.5546875" customWidth="1"/>
  </cols>
  <sheetData>
    <row r="1" spans="1:9" ht="23.25" x14ac:dyDescent="0.35">
      <c r="A1" s="75" t="s">
        <v>413</v>
      </c>
      <c r="I1" s="220" t="str">
        <f>'3YP'!F1</f>
        <v>Select school name here</v>
      </c>
    </row>
  </sheetData>
  <sheetProtection algorithmName="SHA-512" hashValue="ODgTEVjA7f9SjMGC0+Lqm9fKqZfhM7Nad3+C26TYDTB5UyAISNlJavwWmZgmiIxRxMOOM9R2b0u0ft2HwfVlBw==" saltValue="rthjGgtPKmp/dLsU/eHHvQ==" spinCount="100000" sheet="1" objects="1" scenarios="1"/>
  <pageMargins left="0.51181102362204722" right="0.51181102362204722" top="0.55118110236220474" bottom="0.55118110236220474"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23F7-E23B-4843-86AB-1FD9F8C3CB79}">
  <sheetPr codeName="Sheet9"/>
  <dimension ref="A1:O69"/>
  <sheetViews>
    <sheetView workbookViewId="0">
      <selection activeCell="O3" sqref="O3"/>
    </sheetView>
  </sheetViews>
  <sheetFormatPr defaultColWidth="7.109375" defaultRowHeight="15" x14ac:dyDescent="0.25"/>
  <cols>
    <col min="1" max="1" width="86.5546875" style="228" customWidth="1"/>
    <col min="2" max="4" width="11" style="228" customWidth="1"/>
    <col min="5" max="5" width="3.33203125" style="228" customWidth="1"/>
    <col min="6" max="8" width="9.88671875" style="228" customWidth="1"/>
    <col min="9" max="16384" width="7.109375" style="228"/>
  </cols>
  <sheetData>
    <row r="1" spans="1:15" x14ac:dyDescent="0.25">
      <c r="A1" s="227"/>
      <c r="B1" s="227" t="s">
        <v>414</v>
      </c>
      <c r="C1" s="227" t="s">
        <v>415</v>
      </c>
      <c r="D1" s="227" t="s">
        <v>416</v>
      </c>
    </row>
    <row r="2" spans="1:15" x14ac:dyDescent="0.25">
      <c r="A2" s="229" t="s">
        <v>417</v>
      </c>
      <c r="B2" s="230">
        <v>2023</v>
      </c>
      <c r="C2" s="231">
        <f>B2+1</f>
        <v>2024</v>
      </c>
      <c r="D2" s="231">
        <f>C2+1</f>
        <v>2025</v>
      </c>
      <c r="O2" s="228" t="s">
        <v>540</v>
      </c>
    </row>
    <row r="3" spans="1:15" x14ac:dyDescent="0.25">
      <c r="A3" s="232" t="s">
        <v>418</v>
      </c>
      <c r="B3" s="233"/>
      <c r="C3" s="233"/>
      <c r="D3" s="233"/>
    </row>
    <row r="4" spans="1:15" x14ac:dyDescent="0.25">
      <c r="A4" s="229" t="s">
        <v>419</v>
      </c>
      <c r="B4" s="230">
        <v>60</v>
      </c>
      <c r="C4" s="230">
        <v>60</v>
      </c>
      <c r="D4" s="230">
        <v>60</v>
      </c>
    </row>
    <row r="5" spans="1:15" x14ac:dyDescent="0.25">
      <c r="A5" s="229" t="s">
        <v>26</v>
      </c>
      <c r="B5" s="230">
        <v>60</v>
      </c>
      <c r="C5" s="230">
        <v>60</v>
      </c>
      <c r="D5" s="230">
        <v>60</v>
      </c>
    </row>
    <row r="6" spans="1:15" x14ac:dyDescent="0.25">
      <c r="A6" s="229" t="s">
        <v>27</v>
      </c>
      <c r="B6" s="230">
        <v>60</v>
      </c>
      <c r="C6" s="230">
        <v>60</v>
      </c>
      <c r="D6" s="230">
        <v>60</v>
      </c>
    </row>
    <row r="7" spans="1:15" x14ac:dyDescent="0.25">
      <c r="A7" s="229" t="s">
        <v>28</v>
      </c>
      <c r="B7" s="230">
        <v>60</v>
      </c>
      <c r="C7" s="230">
        <v>60</v>
      </c>
      <c r="D7" s="230">
        <v>60</v>
      </c>
    </row>
    <row r="8" spans="1:15" x14ac:dyDescent="0.25">
      <c r="A8" s="229" t="s">
        <v>420</v>
      </c>
      <c r="B8" s="230">
        <v>60</v>
      </c>
      <c r="C8" s="230">
        <v>60</v>
      </c>
      <c r="D8" s="230">
        <v>60</v>
      </c>
    </row>
    <row r="9" spans="1:15" x14ac:dyDescent="0.25">
      <c r="A9" s="229" t="s">
        <v>421</v>
      </c>
      <c r="B9" s="230">
        <v>60</v>
      </c>
      <c r="C9" s="230">
        <v>60</v>
      </c>
      <c r="D9" s="230">
        <v>60</v>
      </c>
    </row>
    <row r="10" spans="1:15" x14ac:dyDescent="0.25">
      <c r="A10" s="229" t="s">
        <v>422</v>
      </c>
      <c r="B10" s="230">
        <v>60</v>
      </c>
      <c r="C10" s="230">
        <v>60</v>
      </c>
      <c r="D10" s="230">
        <v>60</v>
      </c>
    </row>
    <row r="11" spans="1:15" x14ac:dyDescent="0.25">
      <c r="A11" s="229" t="s">
        <v>423</v>
      </c>
      <c r="B11" s="234">
        <f>SUM(B4:B10)</f>
        <v>420</v>
      </c>
      <c r="C11" s="234">
        <f>SUM(C4:C10)</f>
        <v>420</v>
      </c>
      <c r="D11" s="234">
        <f>SUM(D4:D10)</f>
        <v>420</v>
      </c>
      <c r="H11" s="235"/>
    </row>
    <row r="12" spans="1:15" x14ac:dyDescent="0.25">
      <c r="A12" s="232" t="s">
        <v>424</v>
      </c>
      <c r="B12" s="233"/>
      <c r="C12" s="233"/>
      <c r="D12" s="233"/>
      <c r="G12" s="235"/>
    </row>
    <row r="13" spans="1:15" x14ac:dyDescent="0.25">
      <c r="A13" s="229" t="s">
        <v>425</v>
      </c>
      <c r="B13" s="236">
        <f>B21</f>
        <v>17</v>
      </c>
      <c r="C13" s="236">
        <f t="shared" ref="C13:D13" si="0">C21</f>
        <v>17</v>
      </c>
      <c r="D13" s="236">
        <f t="shared" si="0"/>
        <v>17</v>
      </c>
    </row>
    <row r="14" spans="1:15" x14ac:dyDescent="0.25">
      <c r="A14" s="229" t="s">
        <v>426</v>
      </c>
      <c r="B14" s="229" t="s">
        <v>427</v>
      </c>
      <c r="C14" s="236">
        <f>'[1]DEPLOYMENT PLANNED YEAR'!C23</f>
        <v>17</v>
      </c>
      <c r="D14" s="236">
        <f>'[1]DEPLOYMENT PROJECTION YEAR'!C23</f>
        <v>17</v>
      </c>
    </row>
    <row r="15" spans="1:15" x14ac:dyDescent="0.25">
      <c r="A15" s="229" t="s">
        <v>428</v>
      </c>
      <c r="B15" s="237">
        <f>'[1]DEPLOYMENT BASE YEAR'!C21</f>
        <v>0.78235294117647058</v>
      </c>
      <c r="C15" s="237">
        <f>'[1]DEPLOYMENT PLANNED YEAR'!C21</f>
        <v>0.78239999999999998</v>
      </c>
      <c r="D15" s="237">
        <f>'[1]DEPLOYMENT PLANNED YEAR'!C21</f>
        <v>0.78239999999999998</v>
      </c>
    </row>
    <row r="16" spans="1:15" x14ac:dyDescent="0.25">
      <c r="A16" s="229" t="s">
        <v>429</v>
      </c>
      <c r="B16" s="238">
        <f>'[1]DEPLOYMENT BASE YEAR'!B3</f>
        <v>10</v>
      </c>
      <c r="C16" s="238">
        <f>'[1]DEPLOYMENT PLANNED YEAR'!B3</f>
        <v>10</v>
      </c>
      <c r="D16" s="238">
        <f>'[1]DEPLOYMENT PROJECTION YEAR'!B3</f>
        <v>10</v>
      </c>
    </row>
    <row r="17" spans="1:4" x14ac:dyDescent="0.25">
      <c r="A17" s="229" t="s">
        <v>430</v>
      </c>
      <c r="B17" s="239">
        <f>'[1]DEPLOYMENT BASE YEAR'!C22</f>
        <v>7.8235294117647056</v>
      </c>
      <c r="C17" s="239">
        <f>'[1]DEPLOYMENT PLANNED YEAR'!C22</f>
        <v>7.8239999999999998</v>
      </c>
      <c r="D17" s="239">
        <f>'[1]DEPLOYMENT PROJECTION YEAR'!C22</f>
        <v>7.8239999999999998</v>
      </c>
    </row>
    <row r="18" spans="1:4" x14ac:dyDescent="0.25">
      <c r="A18" s="229" t="s">
        <v>431</v>
      </c>
      <c r="B18" s="239">
        <f>'[1]DEPLOYMENT BASE YEAR'!C20</f>
        <v>31.578947368421051</v>
      </c>
      <c r="C18" s="239">
        <f>'[1]DEPLOYMENT PLANNED YEAR'!C20</f>
        <v>31.578947368421051</v>
      </c>
      <c r="D18" s="239">
        <f>'[1]DEPLOYMENT PROJECTION YEAR'!C20</f>
        <v>31.578947368421051</v>
      </c>
    </row>
    <row r="19" spans="1:4" x14ac:dyDescent="0.25">
      <c r="A19" s="240" t="s">
        <v>432</v>
      </c>
      <c r="B19" s="239">
        <f>'[1]DEPLOYMENT BASE YEAR'!C23</f>
        <v>2.9</v>
      </c>
      <c r="C19" s="239">
        <f>'[1]DEPLOYMENT PLANNED YEAR'!C24</f>
        <v>2.9</v>
      </c>
      <c r="D19" s="239">
        <f>'[1]DEPLOYMENT PROJECTION YEAR'!C24</f>
        <v>2.9</v>
      </c>
    </row>
    <row r="20" spans="1:4" x14ac:dyDescent="0.25">
      <c r="A20" s="232" t="s">
        <v>433</v>
      </c>
      <c r="B20" s="233"/>
      <c r="C20" s="233"/>
      <c r="D20" s="233"/>
    </row>
    <row r="21" spans="1:4" x14ac:dyDescent="0.25">
      <c r="A21" s="229" t="s">
        <v>434</v>
      </c>
      <c r="B21" s="241">
        <v>17</v>
      </c>
      <c r="C21" s="241">
        <v>17</v>
      </c>
      <c r="D21" s="241">
        <v>17</v>
      </c>
    </row>
    <row r="22" spans="1:4" x14ac:dyDescent="0.25">
      <c r="A22" s="229" t="s">
        <v>435</v>
      </c>
      <c r="B22" s="242">
        <v>748000</v>
      </c>
      <c r="C22" s="243">
        <f>C21*C35</f>
        <v>748000</v>
      </c>
      <c r="D22" s="243">
        <f>D21*D35</f>
        <v>748000</v>
      </c>
    </row>
    <row r="23" spans="1:4" x14ac:dyDescent="0.25">
      <c r="A23" s="244" t="s">
        <v>436</v>
      </c>
      <c r="B23" s="242">
        <v>216000</v>
      </c>
      <c r="C23" s="243">
        <f>C24*C36</f>
        <v>216000</v>
      </c>
      <c r="D23" s="243">
        <f>D24*D36</f>
        <v>216000</v>
      </c>
    </row>
    <row r="24" spans="1:4" x14ac:dyDescent="0.25">
      <c r="A24" s="244" t="s">
        <v>437</v>
      </c>
      <c r="B24" s="241">
        <v>12</v>
      </c>
      <c r="C24" s="241">
        <v>12</v>
      </c>
      <c r="D24" s="241">
        <v>12</v>
      </c>
    </row>
    <row r="25" spans="1:4" x14ac:dyDescent="0.25">
      <c r="A25" s="244" t="s">
        <v>438</v>
      </c>
      <c r="B25" s="242">
        <v>69000</v>
      </c>
      <c r="C25" s="243">
        <f>C26*C37</f>
        <v>69000</v>
      </c>
      <c r="D25" s="243">
        <f>D26*D37</f>
        <v>69000</v>
      </c>
    </row>
    <row r="26" spans="1:4" x14ac:dyDescent="0.25">
      <c r="A26" s="244" t="s">
        <v>439</v>
      </c>
      <c r="B26" s="241">
        <v>3</v>
      </c>
      <c r="C26" s="241">
        <v>3</v>
      </c>
      <c r="D26" s="241">
        <v>3</v>
      </c>
    </row>
    <row r="27" spans="1:4" x14ac:dyDescent="0.25">
      <c r="A27" s="244" t="s">
        <v>440</v>
      </c>
      <c r="B27" s="242">
        <v>100000</v>
      </c>
      <c r="C27" s="243">
        <f>C28*C38</f>
        <v>100000</v>
      </c>
      <c r="D27" s="243">
        <f>D28*D38</f>
        <v>100000</v>
      </c>
    </row>
    <row r="28" spans="1:4" x14ac:dyDescent="0.25">
      <c r="A28" s="244" t="s">
        <v>441</v>
      </c>
      <c r="B28" s="241">
        <v>7</v>
      </c>
      <c r="C28" s="241">
        <v>7</v>
      </c>
      <c r="D28" s="241">
        <v>7</v>
      </c>
    </row>
    <row r="29" spans="1:4" x14ac:dyDescent="0.25">
      <c r="A29" s="245" t="s">
        <v>442</v>
      </c>
      <c r="B29" s="242">
        <v>500000</v>
      </c>
      <c r="C29" s="243">
        <f>B29*(1+(C47/100))</f>
        <v>500000</v>
      </c>
      <c r="D29" s="243">
        <f>C29*(1+(D47/100))</f>
        <v>500000</v>
      </c>
    </row>
    <row r="30" spans="1:4" x14ac:dyDescent="0.25">
      <c r="A30" s="229" t="s">
        <v>443</v>
      </c>
      <c r="B30" s="243">
        <f>B29+B27+B25+B23+B22</f>
        <v>1633000</v>
      </c>
      <c r="C30" s="243">
        <f t="shared" ref="C30:D30" si="1">C29+C27+C25+C23+C22</f>
        <v>1633000</v>
      </c>
      <c r="D30" s="243">
        <f t="shared" si="1"/>
        <v>1633000</v>
      </c>
    </row>
    <row r="31" spans="1:4" x14ac:dyDescent="0.25">
      <c r="A31" s="229" t="s">
        <v>444</v>
      </c>
      <c r="B31" s="243">
        <f>IF(B11=0,0,B30/B11)</f>
        <v>3888.0952380952381</v>
      </c>
      <c r="C31" s="243">
        <f>IF(C11=0,0,C30/C11)</f>
        <v>3888.0952380952381</v>
      </c>
      <c r="D31" s="243">
        <f>IF(D11=0,0,D30/D11)</f>
        <v>3888.0952380952381</v>
      </c>
    </row>
    <row r="32" spans="1:4" x14ac:dyDescent="0.25">
      <c r="A32" s="232" t="s">
        <v>445</v>
      </c>
      <c r="B32" s="233"/>
      <c r="C32" s="233"/>
      <c r="D32" s="233"/>
    </row>
    <row r="33" spans="1:6" x14ac:dyDescent="0.25">
      <c r="A33" s="229" t="s">
        <v>446</v>
      </c>
      <c r="B33" s="242">
        <v>1640000</v>
      </c>
      <c r="C33" s="242">
        <v>1640000</v>
      </c>
      <c r="D33" s="242">
        <v>1640000</v>
      </c>
    </row>
    <row r="34" spans="1:6" x14ac:dyDescent="0.25">
      <c r="A34" s="229" t="s">
        <v>447</v>
      </c>
      <c r="B34" s="243">
        <f>IF(B11=0,0,B33/B11)</f>
        <v>3904.7619047619046</v>
      </c>
      <c r="C34" s="243">
        <f>B34*(1+(C48/100))</f>
        <v>3904.7619047619046</v>
      </c>
      <c r="D34" s="243">
        <f>C34*(1+(D48/100))</f>
        <v>3904.7619047619046</v>
      </c>
    </row>
    <row r="35" spans="1:6" x14ac:dyDescent="0.25">
      <c r="A35" s="229" t="s">
        <v>448</v>
      </c>
      <c r="B35" s="243">
        <f>IF(B13=0,0,B22/B21)</f>
        <v>44000</v>
      </c>
      <c r="C35" s="243">
        <f>B35*(1+(C43/100))</f>
        <v>44000</v>
      </c>
      <c r="D35" s="243">
        <f>C35*(1+(D43/100))</f>
        <v>44000</v>
      </c>
    </row>
    <row r="36" spans="1:6" x14ac:dyDescent="0.25">
      <c r="A36" s="229" t="s">
        <v>449</v>
      </c>
      <c r="B36" s="243">
        <f>B23/B24</f>
        <v>18000</v>
      </c>
      <c r="C36" s="243">
        <f>B36*(1+(C44/100))</f>
        <v>18000</v>
      </c>
      <c r="D36" s="243">
        <f>C36*(1+(D44/100))</f>
        <v>18000</v>
      </c>
    </row>
    <row r="37" spans="1:6" x14ac:dyDescent="0.25">
      <c r="A37" s="229" t="s">
        <v>450</v>
      </c>
      <c r="B37" s="243">
        <f>B25/B26</f>
        <v>23000</v>
      </c>
      <c r="C37" s="243">
        <f t="shared" ref="C37:D38" si="2">B37*(1+(C45/100))</f>
        <v>23000</v>
      </c>
      <c r="D37" s="243">
        <f t="shared" si="2"/>
        <v>23000</v>
      </c>
    </row>
    <row r="38" spans="1:6" x14ac:dyDescent="0.25">
      <c r="A38" s="229" t="s">
        <v>451</v>
      </c>
      <c r="B38" s="243">
        <f>B27/B28</f>
        <v>14285.714285714286</v>
      </c>
      <c r="C38" s="243">
        <f t="shared" si="2"/>
        <v>14285.714285714286</v>
      </c>
      <c r="D38" s="243">
        <f t="shared" si="2"/>
        <v>14285.714285714286</v>
      </c>
    </row>
    <row r="39" spans="1:6" x14ac:dyDescent="0.25">
      <c r="A39" s="229" t="s">
        <v>452</v>
      </c>
      <c r="B39" s="246">
        <f>B33-B30</f>
        <v>7000</v>
      </c>
      <c r="C39" s="246">
        <f>C33-C30</f>
        <v>7000</v>
      </c>
      <c r="D39" s="246">
        <f>D33-D30</f>
        <v>7000</v>
      </c>
    </row>
    <row r="40" spans="1:6" x14ac:dyDescent="0.25">
      <c r="A40" s="229" t="s">
        <v>453</v>
      </c>
      <c r="B40" s="242">
        <v>0</v>
      </c>
      <c r="C40" s="229" t="s">
        <v>427</v>
      </c>
      <c r="D40" s="229" t="s">
        <v>427</v>
      </c>
      <c r="F40" s="247" t="s">
        <v>454</v>
      </c>
    </row>
    <row r="41" spans="1:6" x14ac:dyDescent="0.25">
      <c r="A41" s="229" t="s">
        <v>455</v>
      </c>
      <c r="B41" s="248">
        <f>B39+B40</f>
        <v>7000</v>
      </c>
      <c r="C41" s="248">
        <f>C39+B41</f>
        <v>14000</v>
      </c>
      <c r="D41" s="248">
        <f>D39+C41</f>
        <v>21000</v>
      </c>
      <c r="F41" s="249" t="s">
        <v>456</v>
      </c>
    </row>
    <row r="42" spans="1:6" x14ac:dyDescent="0.25">
      <c r="A42" s="232" t="s">
        <v>457</v>
      </c>
      <c r="B42" s="233"/>
      <c r="C42" s="233"/>
      <c r="D42" s="233"/>
    </row>
    <row r="43" spans="1:6" x14ac:dyDescent="0.25">
      <c r="A43" s="229" t="s">
        <v>458</v>
      </c>
      <c r="B43" s="229" t="s">
        <v>427</v>
      </c>
      <c r="C43" s="250">
        <v>0</v>
      </c>
      <c r="D43" s="250">
        <v>0</v>
      </c>
      <c r="F43" s="249" t="s">
        <v>459</v>
      </c>
    </row>
    <row r="44" spans="1:6" x14ac:dyDescent="0.25">
      <c r="A44" s="229" t="s">
        <v>460</v>
      </c>
      <c r="B44" s="229" t="s">
        <v>427</v>
      </c>
      <c r="C44" s="250">
        <v>0</v>
      </c>
      <c r="D44" s="250">
        <v>0</v>
      </c>
    </row>
    <row r="45" spans="1:6" x14ac:dyDescent="0.25">
      <c r="A45" s="229" t="s">
        <v>461</v>
      </c>
      <c r="B45" s="229" t="s">
        <v>427</v>
      </c>
      <c r="C45" s="250">
        <v>0</v>
      </c>
      <c r="D45" s="250">
        <v>0</v>
      </c>
    </row>
    <row r="46" spans="1:6" x14ac:dyDescent="0.25">
      <c r="A46" s="229" t="s">
        <v>462</v>
      </c>
      <c r="B46" s="229" t="s">
        <v>427</v>
      </c>
      <c r="C46" s="250">
        <v>0</v>
      </c>
      <c r="D46" s="250">
        <v>0</v>
      </c>
    </row>
    <row r="47" spans="1:6" x14ac:dyDescent="0.25">
      <c r="A47" s="229" t="s">
        <v>463</v>
      </c>
      <c r="B47" s="229" t="s">
        <v>427</v>
      </c>
      <c r="C47" s="250">
        <v>0</v>
      </c>
      <c r="D47" s="250">
        <v>0</v>
      </c>
    </row>
    <row r="48" spans="1:6" x14ac:dyDescent="0.25">
      <c r="A48" s="251" t="s">
        <v>464</v>
      </c>
      <c r="B48" s="251" t="s">
        <v>427</v>
      </c>
      <c r="C48" s="252">
        <f>IF(B33=0,"N/A",(C33-B33)/B33)</f>
        <v>0</v>
      </c>
      <c r="D48" s="252">
        <f>IF(C33=0,"N/A",(D33-C33)/C33)</f>
        <v>0</v>
      </c>
    </row>
    <row r="49" spans="1:13" x14ac:dyDescent="0.25">
      <c r="A49" s="232" t="s">
        <v>465</v>
      </c>
      <c r="B49" s="233"/>
      <c r="C49" s="233"/>
      <c r="D49" s="233"/>
    </row>
    <row r="50" spans="1:13" x14ac:dyDescent="0.25">
      <c r="A50" s="253" t="s">
        <v>466</v>
      </c>
      <c r="B50" s="254">
        <f t="shared" ref="B50:D51" si="3">B34</f>
        <v>3904.7619047619046</v>
      </c>
      <c r="C50" s="254">
        <f t="shared" si="3"/>
        <v>3904.7619047619046</v>
      </c>
      <c r="D50" s="254">
        <f t="shared" si="3"/>
        <v>3904.7619047619046</v>
      </c>
    </row>
    <row r="51" spans="1:13" x14ac:dyDescent="0.25">
      <c r="A51" s="253" t="s">
        <v>467</v>
      </c>
      <c r="B51" s="254">
        <f t="shared" si="3"/>
        <v>44000</v>
      </c>
      <c r="C51" s="254">
        <f t="shared" si="3"/>
        <v>44000</v>
      </c>
      <c r="D51" s="254">
        <f t="shared" si="3"/>
        <v>44000</v>
      </c>
    </row>
    <row r="52" spans="1:13" x14ac:dyDescent="0.25">
      <c r="A52" s="253" t="s">
        <v>468</v>
      </c>
      <c r="B52" s="255">
        <f>IF(B33=0,0,100*B39/B33)</f>
        <v>0.42682926829268292</v>
      </c>
      <c r="C52" s="255">
        <f>IF(C33=0,0,100*C39/C33)</f>
        <v>0.42682926829268292</v>
      </c>
      <c r="D52" s="255">
        <f>IF(D33=0,0,100*D39/D33)</f>
        <v>0.42682926829268292</v>
      </c>
    </row>
    <row r="53" spans="1:13" x14ac:dyDescent="0.25">
      <c r="A53" s="253" t="s">
        <v>469</v>
      </c>
      <c r="B53" s="255">
        <f>IF(B33=0,0,100*B41/B33)</f>
        <v>0.42682926829268292</v>
      </c>
      <c r="C53" s="255">
        <f>IF(C33=0,0,100*C41/C33)</f>
        <v>0.85365853658536583</v>
      </c>
      <c r="D53" s="255">
        <f>IF(D33=0,0,100*D41/D33)</f>
        <v>1.2804878048780488</v>
      </c>
    </row>
    <row r="54" spans="1:13" x14ac:dyDescent="0.25">
      <c r="A54" s="253" t="s">
        <v>470</v>
      </c>
      <c r="B54" s="256">
        <f>IF(B13=0,"n/a",B11/B21)</f>
        <v>24.705882352941178</v>
      </c>
      <c r="C54" s="256">
        <f t="shared" ref="C54:D54" si="4">IF(C13=0,"n/a",C11/C21)</f>
        <v>24.705882352941178</v>
      </c>
      <c r="D54" s="256">
        <f t="shared" si="4"/>
        <v>24.705882352941178</v>
      </c>
    </row>
    <row r="55" spans="1:13" ht="15" customHeight="1" x14ac:dyDescent="0.25">
      <c r="A55" s="253" t="s">
        <v>471</v>
      </c>
      <c r="B55" s="257">
        <f>B15</f>
        <v>0.78235294117647058</v>
      </c>
      <c r="C55" s="257">
        <f>C15</f>
        <v>0.78239999999999998</v>
      </c>
      <c r="D55" s="257">
        <f>D15</f>
        <v>0.78239999999999998</v>
      </c>
      <c r="E55" s="258" t="s">
        <v>472</v>
      </c>
      <c r="F55" s="258"/>
      <c r="G55" s="258"/>
      <c r="H55" s="258"/>
      <c r="I55" s="258"/>
    </row>
    <row r="56" spans="1:13" x14ac:dyDescent="0.25">
      <c r="A56" s="253" t="s">
        <v>473</v>
      </c>
      <c r="B56" s="259">
        <f>IF(OR(B54="n/a",B55=0),"n/a",B54/B55)</f>
        <v>31.578947368421055</v>
      </c>
      <c r="C56" s="259">
        <f t="shared" ref="C56:D56" si="5">IF(OR(C54="n/a",C55=0),"n/a",C54/C55)</f>
        <v>31.577047997112956</v>
      </c>
      <c r="D56" s="259">
        <f t="shared" si="5"/>
        <v>31.577047997112956</v>
      </c>
      <c r="E56" s="258" t="s">
        <v>474</v>
      </c>
      <c r="F56" s="258"/>
      <c r="G56" s="258"/>
      <c r="H56" s="258"/>
      <c r="I56" s="258"/>
    </row>
    <row r="57" spans="1:13" x14ac:dyDescent="0.25">
      <c r="A57" s="253" t="s">
        <v>475</v>
      </c>
      <c r="B57" s="259">
        <f>B18</f>
        <v>31.578947368421051</v>
      </c>
      <c r="C57" s="259">
        <f>C18</f>
        <v>31.578947368421051</v>
      </c>
      <c r="D57" s="259">
        <f>D18</f>
        <v>31.578947368421051</v>
      </c>
    </row>
    <row r="58" spans="1:13" ht="15" customHeight="1" x14ac:dyDescent="0.25">
      <c r="A58" s="253" t="s">
        <v>476</v>
      </c>
      <c r="B58" s="259">
        <f>'[1]DEPLOYMENT BASE YEAR'!C27</f>
        <v>25.925925925925927</v>
      </c>
      <c r="C58" s="259">
        <f>'[1]DEPLOYMENT PLANNED YEAR'!C28</f>
        <v>25.925925925925927</v>
      </c>
      <c r="D58" s="259">
        <f>'[1]DEPLOYMENT PROJECTION YEAR'!C28</f>
        <v>25.925925925925927</v>
      </c>
      <c r="E58" s="260" t="s">
        <v>477</v>
      </c>
      <c r="F58" s="260"/>
      <c r="G58" s="260"/>
      <c r="H58" s="260"/>
      <c r="I58" s="260"/>
      <c r="J58" s="260"/>
      <c r="K58" s="260"/>
      <c r="L58" s="260"/>
      <c r="M58" s="260"/>
    </row>
    <row r="59" spans="1:13" ht="14.25" customHeight="1" x14ac:dyDescent="0.25">
      <c r="A59" s="253" t="s">
        <v>478</v>
      </c>
      <c r="B59" s="259">
        <f>'[1]DEPLOYMENT BASE YEAR'!C28</f>
        <v>30</v>
      </c>
      <c r="C59" s="259">
        <f>'[1]DEPLOYMENT PLANNED YEAR'!C29</f>
        <v>30</v>
      </c>
      <c r="D59" s="259">
        <f>'[1]DEPLOYMENT PROJECTION YEAR'!C29</f>
        <v>30</v>
      </c>
      <c r="E59" s="261" t="s">
        <v>479</v>
      </c>
      <c r="F59" s="261"/>
      <c r="G59" s="261"/>
      <c r="H59" s="261"/>
      <c r="I59" s="261"/>
      <c r="J59" s="261"/>
      <c r="K59" s="261"/>
      <c r="L59" s="261"/>
      <c r="M59" s="261"/>
    </row>
    <row r="60" spans="1:13" x14ac:dyDescent="0.25">
      <c r="A60" s="253" t="s">
        <v>480</v>
      </c>
      <c r="B60" s="262">
        <f>IF(B33=0,"n/a",B22/B33)</f>
        <v>0.45609756097560977</v>
      </c>
      <c r="C60" s="262">
        <f>IF(C33=0,"n/a",C22/C33)</f>
        <v>0.45609756097560977</v>
      </c>
      <c r="D60" s="262">
        <f>IF(D33=0,"n/a",D22/D33)</f>
        <v>0.45609756097560977</v>
      </c>
    </row>
    <row r="61" spans="1:13" x14ac:dyDescent="0.25">
      <c r="A61" s="253" t="s">
        <v>481</v>
      </c>
      <c r="B61" s="263">
        <f>IF(B33=0,"n/a",((B33-(B29+B27+B25+B23))/B33))</f>
        <v>0.46036585365853661</v>
      </c>
      <c r="C61" s="263">
        <f t="shared" ref="C61:D61" si="6">IF(C33=0,"n/a",((C33-(C29+C27+C25+C23))/C33))</f>
        <v>0.46036585365853661</v>
      </c>
      <c r="D61" s="263">
        <f t="shared" si="6"/>
        <v>0.46036585365853661</v>
      </c>
    </row>
    <row r="62" spans="1:13" x14ac:dyDescent="0.25">
      <c r="A62" s="253" t="s">
        <v>482</v>
      </c>
      <c r="B62" s="264">
        <f>IF(OR(B50=0,B61="n/a"),"n/a",B51/(B50*B61))</f>
        <v>24.476821192052977</v>
      </c>
      <c r="C62" s="264">
        <f t="shared" ref="C62:D62" si="7">IF(OR(C50=0,C61="n/a"),"n/a",C51/(C50*C61))</f>
        <v>24.476821192052977</v>
      </c>
      <c r="D62" s="264">
        <f t="shared" si="7"/>
        <v>24.476821192052977</v>
      </c>
    </row>
    <row r="63" spans="1:13" x14ac:dyDescent="0.25">
      <c r="A63" s="253" t="s">
        <v>483</v>
      </c>
      <c r="B63" s="265">
        <f>IF(B62="n/a","n/a",B11/B62)</f>
        <v>17.15909090909091</v>
      </c>
      <c r="C63" s="265">
        <f>IF(C62="n/a","n/a",C11/C62)</f>
        <v>17.15909090909091</v>
      </c>
      <c r="D63" s="265">
        <f>IF(D62="n/a","n/a",D11/D62)</f>
        <v>17.15909090909091</v>
      </c>
    </row>
    <row r="64" spans="1:13" x14ac:dyDescent="0.25">
      <c r="A64" s="253" t="s">
        <v>484</v>
      </c>
      <c r="B64" s="265">
        <f>B13</f>
        <v>17</v>
      </c>
      <c r="C64" s="265">
        <f t="shared" ref="C64:D64" si="8">C13</f>
        <v>17</v>
      </c>
      <c r="D64" s="265">
        <f t="shared" si="8"/>
        <v>17</v>
      </c>
    </row>
    <row r="65" spans="1:4" x14ac:dyDescent="0.25">
      <c r="A65" s="253" t="s">
        <v>485</v>
      </c>
      <c r="B65" s="265">
        <f>B13/B24</f>
        <v>1.4166666666666667</v>
      </c>
      <c r="C65" s="265">
        <f>C13/C24</f>
        <v>1.4166666666666667</v>
      </c>
      <c r="D65" s="265">
        <f>D13/D24</f>
        <v>1.4166666666666667</v>
      </c>
    </row>
    <row r="66" spans="1:4" x14ac:dyDescent="0.25">
      <c r="A66" s="253" t="s">
        <v>486</v>
      </c>
      <c r="B66" s="265">
        <f>(B13+B24+B26+B28)/B26</f>
        <v>13</v>
      </c>
      <c r="C66" s="265">
        <f>(C13+C24+C26+C28)/C26</f>
        <v>13</v>
      </c>
      <c r="D66" s="265">
        <f>(D13+D24+D26+D28)/D26</f>
        <v>13</v>
      </c>
    </row>
    <row r="67" spans="1:4" x14ac:dyDescent="0.25">
      <c r="A67" s="253" t="s">
        <v>487</v>
      </c>
      <c r="B67" s="265">
        <f>B11/B24</f>
        <v>35</v>
      </c>
      <c r="C67" s="265">
        <f>C11/C24</f>
        <v>35</v>
      </c>
      <c r="D67" s="265">
        <f>D11/D24</f>
        <v>35</v>
      </c>
    </row>
    <row r="68" spans="1:4" x14ac:dyDescent="0.25">
      <c r="A68" s="266" t="s">
        <v>488</v>
      </c>
      <c r="B68" s="267">
        <f>B11/(B13+B24+B26+B28)</f>
        <v>10.76923076923077</v>
      </c>
      <c r="C68" s="267">
        <f>C11/(C13+C24+C26+C28)</f>
        <v>10.76923076923077</v>
      </c>
      <c r="D68" s="267">
        <f>D11/(D13+D24+D26+D28)</f>
        <v>10.76923076923077</v>
      </c>
    </row>
    <row r="69" spans="1:4" x14ac:dyDescent="0.25">
      <c r="A69" s="253" t="s">
        <v>489</v>
      </c>
      <c r="B69" s="263">
        <f>(B22+B23+B25+B27)/B33</f>
        <v>0.69085365853658531</v>
      </c>
      <c r="C69" s="263">
        <f t="shared" ref="C69:D69" si="9">(C22+C23+C25+C27)/C33</f>
        <v>0.69085365853658531</v>
      </c>
      <c r="D69" s="263">
        <f t="shared" si="9"/>
        <v>0.69085365853658531</v>
      </c>
    </row>
  </sheetData>
  <conditionalFormatting sqref="C14:D14">
    <cfRule type="expression" dxfId="5" priority="1">
      <formula>C$14&lt;C$13</formula>
    </cfRule>
    <cfRule type="expression" dxfId="4" priority="2">
      <formula>C$14=C$13</formula>
    </cfRule>
    <cfRule type="expression" dxfId="3" priority="3">
      <formula>C$14&gt;C$13</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F30EB-2805-4FA4-80FD-EF1AD0A99A11}">
  <sheetPr codeName="Sheet10"/>
  <dimension ref="A1:H29"/>
  <sheetViews>
    <sheetView workbookViewId="0">
      <selection activeCell="H15" sqref="H15"/>
    </sheetView>
  </sheetViews>
  <sheetFormatPr defaultColWidth="7.109375" defaultRowHeight="15" x14ac:dyDescent="0.25"/>
  <cols>
    <col min="1" max="1" width="25.33203125" style="228" customWidth="1"/>
    <col min="2" max="2" width="7.109375" style="228"/>
    <col min="3" max="3" width="14.6640625" style="228" customWidth="1"/>
    <col min="4" max="5" width="9.109375" style="228" customWidth="1"/>
    <col min="6" max="6" width="10.44140625" style="228" customWidth="1"/>
    <col min="7" max="7" width="9.77734375" style="228" customWidth="1"/>
    <col min="8" max="8" width="84.21875" style="228" customWidth="1"/>
    <col min="9" max="9" width="2.44140625" style="228" customWidth="1"/>
    <col min="10" max="16384" width="7.109375" style="228"/>
  </cols>
  <sheetData>
    <row r="1" spans="1:8" x14ac:dyDescent="0.25">
      <c r="A1" s="268" t="s">
        <v>490</v>
      </c>
      <c r="B1" s="268"/>
      <c r="C1" s="268"/>
      <c r="D1" s="268"/>
      <c r="E1" s="268"/>
      <c r="F1" s="268"/>
      <c r="G1" s="268"/>
      <c r="H1" s="268"/>
    </row>
    <row r="2" spans="1:8" x14ac:dyDescent="0.25">
      <c r="A2" s="269" t="s">
        <v>491</v>
      </c>
      <c r="B2" s="270">
        <f>'[1]SUMMARY DATA'!D2</f>
        <v>2020</v>
      </c>
      <c r="C2" s="271" t="s">
        <v>492</v>
      </c>
      <c r="D2" s="272"/>
      <c r="E2" s="272"/>
      <c r="F2" s="272"/>
      <c r="G2" s="272"/>
      <c r="H2" s="273"/>
    </row>
    <row r="3" spans="1:8" x14ac:dyDescent="0.25">
      <c r="A3" s="274" t="s">
        <v>493</v>
      </c>
      <c r="B3" s="275">
        <v>10</v>
      </c>
      <c r="C3" s="276"/>
      <c r="D3" s="277"/>
      <c r="E3" s="277"/>
      <c r="F3" s="277"/>
      <c r="G3" s="277"/>
      <c r="H3" s="278"/>
    </row>
    <row r="4" spans="1:8" ht="60" x14ac:dyDescent="0.25">
      <c r="A4" s="279" t="s">
        <v>494</v>
      </c>
      <c r="B4" s="279" t="s">
        <v>495</v>
      </c>
      <c r="C4" s="279" t="s">
        <v>496</v>
      </c>
      <c r="D4" s="279" t="s">
        <v>495</v>
      </c>
      <c r="E4" s="279" t="s">
        <v>497</v>
      </c>
      <c r="F4" s="279" t="s">
        <v>498</v>
      </c>
      <c r="G4" s="279" t="s">
        <v>499</v>
      </c>
      <c r="H4" s="280" t="s">
        <v>500</v>
      </c>
    </row>
    <row r="5" spans="1:8" x14ac:dyDescent="0.25">
      <c r="A5" s="229" t="str">
        <f>'[1]SUMMARY DATA'!A4</f>
        <v>Reception</v>
      </c>
      <c r="B5" s="238">
        <f>'[1]SUMMARY DATA'!D4</f>
        <v>60</v>
      </c>
      <c r="C5" s="275" t="s">
        <v>419</v>
      </c>
      <c r="D5" s="275">
        <v>60</v>
      </c>
      <c r="E5" s="275">
        <v>2</v>
      </c>
      <c r="F5" s="275">
        <v>18</v>
      </c>
      <c r="G5" s="275">
        <v>2</v>
      </c>
      <c r="H5" s="275" t="s">
        <v>501</v>
      </c>
    </row>
    <row r="6" spans="1:8" x14ac:dyDescent="0.25">
      <c r="A6" s="229" t="str">
        <f>'[1]SUMMARY DATA'!A5</f>
        <v>Year 1</v>
      </c>
      <c r="B6" s="238">
        <f>'[1]SUMMARY DATA'!D5</f>
        <v>60</v>
      </c>
      <c r="C6" s="275" t="s">
        <v>502</v>
      </c>
      <c r="D6" s="275">
        <v>60</v>
      </c>
      <c r="E6" s="275">
        <v>2</v>
      </c>
      <c r="F6" s="275">
        <v>18</v>
      </c>
      <c r="G6" s="275">
        <v>2</v>
      </c>
      <c r="H6" s="275" t="s">
        <v>501</v>
      </c>
    </row>
    <row r="7" spans="1:8" x14ac:dyDescent="0.25">
      <c r="A7" s="229" t="str">
        <f>'[1]SUMMARY DATA'!A6</f>
        <v>Year 2</v>
      </c>
      <c r="B7" s="238">
        <f>'[1]SUMMARY DATA'!D6</f>
        <v>60</v>
      </c>
      <c r="C7" s="275" t="s">
        <v>503</v>
      </c>
      <c r="D7" s="275">
        <v>60</v>
      </c>
      <c r="E7" s="275">
        <v>2</v>
      </c>
      <c r="F7" s="275">
        <v>18</v>
      </c>
      <c r="G7" s="275">
        <v>2</v>
      </c>
      <c r="H7" s="275" t="s">
        <v>501</v>
      </c>
    </row>
    <row r="8" spans="1:8" x14ac:dyDescent="0.25">
      <c r="A8" s="229" t="str">
        <f>'[1]SUMMARY DATA'!A7</f>
        <v>Year 3</v>
      </c>
      <c r="B8" s="238">
        <f>'[1]SUMMARY DATA'!D7</f>
        <v>60</v>
      </c>
      <c r="C8" s="275" t="s">
        <v>504</v>
      </c>
      <c r="D8" s="275">
        <v>60</v>
      </c>
      <c r="E8" s="275">
        <v>2</v>
      </c>
      <c r="F8" s="275">
        <v>18</v>
      </c>
      <c r="G8" s="275">
        <v>2</v>
      </c>
      <c r="H8" s="275" t="s">
        <v>501</v>
      </c>
    </row>
    <row r="9" spans="1:8" x14ac:dyDescent="0.25">
      <c r="A9" s="229" t="str">
        <f>'[1]SUMMARY DATA'!A8</f>
        <v>Year 4</v>
      </c>
      <c r="B9" s="238">
        <f>'[1]SUMMARY DATA'!D8</f>
        <v>60</v>
      </c>
      <c r="C9" s="275" t="s">
        <v>505</v>
      </c>
      <c r="D9" s="275">
        <v>60</v>
      </c>
      <c r="E9" s="275">
        <v>2</v>
      </c>
      <c r="F9" s="275">
        <v>18</v>
      </c>
      <c r="G9" s="275">
        <v>2</v>
      </c>
      <c r="H9" s="275" t="s">
        <v>501</v>
      </c>
    </row>
    <row r="10" spans="1:8" x14ac:dyDescent="0.25">
      <c r="A10" s="229" t="str">
        <f>'[1]SUMMARY DATA'!A9</f>
        <v>Year 5</v>
      </c>
      <c r="B10" s="238">
        <f>'[1]SUMMARY DATA'!D9</f>
        <v>60</v>
      </c>
      <c r="C10" s="275" t="s">
        <v>506</v>
      </c>
      <c r="D10" s="275">
        <v>60</v>
      </c>
      <c r="E10" s="275">
        <v>2</v>
      </c>
      <c r="F10" s="275">
        <v>18</v>
      </c>
      <c r="G10" s="275">
        <v>2</v>
      </c>
      <c r="H10" s="275" t="s">
        <v>501</v>
      </c>
    </row>
    <row r="11" spans="1:8" x14ac:dyDescent="0.25">
      <c r="A11" s="229" t="str">
        <f>'[1]SUMMARY DATA'!A10</f>
        <v>Year 6</v>
      </c>
      <c r="B11" s="238">
        <f>'[1]SUMMARY DATA'!D10</f>
        <v>60</v>
      </c>
      <c r="C11" s="275" t="s">
        <v>507</v>
      </c>
      <c r="D11" s="275">
        <v>60</v>
      </c>
      <c r="E11" s="275">
        <v>2</v>
      </c>
      <c r="F11" s="275">
        <v>18</v>
      </c>
      <c r="G11" s="275">
        <v>2</v>
      </c>
      <c r="H11" s="275" t="s">
        <v>501</v>
      </c>
    </row>
    <row r="12" spans="1:8" x14ac:dyDescent="0.25">
      <c r="A12" s="268" t="s">
        <v>508</v>
      </c>
      <c r="B12" s="268"/>
      <c r="C12" s="268"/>
      <c r="D12" s="268"/>
      <c r="E12" s="268"/>
      <c r="F12" s="268"/>
      <c r="G12" s="268"/>
      <c r="H12" s="268"/>
    </row>
    <row r="13" spans="1:8" x14ac:dyDescent="0.25">
      <c r="A13" s="229" t="s">
        <v>509</v>
      </c>
      <c r="B13" s="229" t="s">
        <v>510</v>
      </c>
      <c r="C13" s="229"/>
      <c r="D13" s="229"/>
      <c r="E13" s="229"/>
      <c r="F13" s="275">
        <v>5</v>
      </c>
      <c r="G13" s="275">
        <v>0</v>
      </c>
      <c r="H13" s="275" t="s">
        <v>511</v>
      </c>
    </row>
    <row r="14" spans="1:8" x14ac:dyDescent="0.25">
      <c r="A14" s="229" t="s">
        <v>512</v>
      </c>
      <c r="B14" s="229" t="s">
        <v>510</v>
      </c>
      <c r="C14" s="229"/>
      <c r="D14" s="229"/>
      <c r="E14" s="229"/>
      <c r="F14" s="275">
        <v>2</v>
      </c>
      <c r="G14" s="275">
        <v>10</v>
      </c>
      <c r="H14" s="275" t="s">
        <v>513</v>
      </c>
    </row>
    <row r="15" spans="1:8" x14ac:dyDescent="0.25">
      <c r="A15" s="229" t="s">
        <v>514</v>
      </c>
      <c r="B15" s="229" t="s">
        <v>510</v>
      </c>
      <c r="C15" s="229"/>
      <c r="D15" s="229"/>
      <c r="E15" s="229"/>
      <c r="F15" s="275">
        <v>0</v>
      </c>
      <c r="G15" s="275">
        <v>5</v>
      </c>
      <c r="H15" s="275" t="s">
        <v>515</v>
      </c>
    </row>
    <row r="16" spans="1:8" x14ac:dyDescent="0.25">
      <c r="A16" s="268" t="s">
        <v>516</v>
      </c>
      <c r="B16" s="268"/>
      <c r="C16" s="268"/>
      <c r="D16" s="268"/>
      <c r="E16" s="268"/>
      <c r="F16" s="268"/>
      <c r="G16" s="268"/>
      <c r="H16" s="268"/>
    </row>
    <row r="17" spans="1:8" ht="30" x14ac:dyDescent="0.25">
      <c r="A17" s="281"/>
      <c r="B17" s="281" t="s">
        <v>517</v>
      </c>
      <c r="C17" s="281"/>
      <c r="D17" s="281"/>
      <c r="E17" s="281"/>
      <c r="F17" s="281" t="s">
        <v>498</v>
      </c>
      <c r="G17" s="282" t="s">
        <v>518</v>
      </c>
    </row>
    <row r="18" spans="1:8" x14ac:dyDescent="0.25">
      <c r="A18" s="229" t="s">
        <v>519</v>
      </c>
      <c r="B18" s="229">
        <f>SUM(B5:B11)</f>
        <v>420</v>
      </c>
      <c r="C18" s="229"/>
      <c r="D18" s="229"/>
      <c r="E18" s="229">
        <f>SUM(E5:E11)</f>
        <v>14</v>
      </c>
      <c r="F18" s="229">
        <f>SUM(F5:F11)+SUM(F13:F15)</f>
        <v>133</v>
      </c>
      <c r="G18" s="229">
        <f>SUM(G5:G11)+SUM(G13:G15)</f>
        <v>29</v>
      </c>
    </row>
    <row r="19" spans="1:8" x14ac:dyDescent="0.25">
      <c r="A19" s="283" t="s">
        <v>520</v>
      </c>
      <c r="B19" s="283"/>
      <c r="C19" s="283"/>
    </row>
    <row r="20" spans="1:8" x14ac:dyDescent="0.25">
      <c r="A20" s="284" t="s">
        <v>521</v>
      </c>
      <c r="B20" s="285"/>
      <c r="C20" s="286">
        <f>B18*B3/F18</f>
        <v>31.578947368421051</v>
      </c>
    </row>
    <row r="21" spans="1:8" x14ac:dyDescent="0.25">
      <c r="A21" s="287" t="s">
        <v>522</v>
      </c>
      <c r="B21" s="288"/>
      <c r="C21" s="289">
        <v>0.78239999999999998</v>
      </c>
      <c r="D21" s="290" t="s">
        <v>523</v>
      </c>
      <c r="E21" s="290"/>
      <c r="F21" s="290"/>
      <c r="G21" s="290"/>
      <c r="H21" s="290"/>
    </row>
    <row r="22" spans="1:8" x14ac:dyDescent="0.25">
      <c r="A22" s="284" t="s">
        <v>524</v>
      </c>
      <c r="B22" s="285"/>
      <c r="C22" s="286">
        <f>C21*B3</f>
        <v>7.8239999999999998</v>
      </c>
    </row>
    <row r="23" spans="1:8" x14ac:dyDescent="0.25">
      <c r="A23" s="287" t="s">
        <v>525</v>
      </c>
      <c r="B23" s="288"/>
      <c r="C23" s="291">
        <f>ROUNDUP(F18/C22,1)</f>
        <v>17</v>
      </c>
      <c r="D23" s="411" t="s">
        <v>526</v>
      </c>
      <c r="E23" s="412"/>
      <c r="F23" s="412"/>
      <c r="G23" s="413"/>
    </row>
    <row r="24" spans="1:8" x14ac:dyDescent="0.25">
      <c r="A24" s="284" t="s">
        <v>527</v>
      </c>
      <c r="B24" s="285"/>
      <c r="C24" s="292">
        <f>G18/B3</f>
        <v>2.9</v>
      </c>
      <c r="D24" s="414" t="s">
        <v>528</v>
      </c>
      <c r="E24" s="414"/>
      <c r="F24" s="414"/>
      <c r="G24" s="414"/>
    </row>
    <row r="25" spans="1:8" ht="30" x14ac:dyDescent="0.25">
      <c r="A25" s="293"/>
      <c r="B25" s="294"/>
      <c r="C25" s="295" t="s">
        <v>529</v>
      </c>
      <c r="D25" s="296" t="s">
        <v>530</v>
      </c>
      <c r="E25" s="297"/>
      <c r="F25" s="297"/>
      <c r="G25" s="297"/>
      <c r="H25" s="298"/>
    </row>
    <row r="26" spans="1:8" x14ac:dyDescent="0.25">
      <c r="A26" s="299" t="s">
        <v>531</v>
      </c>
      <c r="B26" s="300">
        <f>'[1]SUMMARY DATA'!D13</f>
        <v>17</v>
      </c>
      <c r="C26" s="301" t="s">
        <v>532</v>
      </c>
      <c r="D26" s="302" t="s">
        <v>533</v>
      </c>
      <c r="E26" s="303"/>
      <c r="F26" s="303"/>
      <c r="G26" s="303"/>
      <c r="H26" s="304"/>
    </row>
    <row r="27" spans="1:8" x14ac:dyDescent="0.25">
      <c r="A27" s="305"/>
      <c r="B27" s="306"/>
      <c r="C27" s="307" t="s">
        <v>534</v>
      </c>
      <c r="D27" s="308" t="s">
        <v>535</v>
      </c>
      <c r="E27" s="309"/>
      <c r="F27" s="309"/>
      <c r="G27" s="309"/>
      <c r="H27" s="310"/>
    </row>
    <row r="28" spans="1:8" x14ac:dyDescent="0.25">
      <c r="A28" s="415" t="s">
        <v>536</v>
      </c>
      <c r="B28" s="415"/>
      <c r="C28" s="311">
        <f>B18*B3/(F18+G18)</f>
        <v>25.925925925925927</v>
      </c>
      <c r="D28" s="312" t="s">
        <v>537</v>
      </c>
      <c r="E28" s="312"/>
      <c r="F28" s="312"/>
      <c r="G28" s="312"/>
    </row>
    <row r="29" spans="1:8" x14ac:dyDescent="0.25">
      <c r="A29" s="313" t="s">
        <v>538</v>
      </c>
      <c r="B29" s="313"/>
      <c r="C29" s="311">
        <f>B18/E18</f>
        <v>30</v>
      </c>
      <c r="D29" s="283" t="s">
        <v>539</v>
      </c>
      <c r="E29" s="283"/>
      <c r="F29" s="283"/>
      <c r="G29" s="283"/>
    </row>
  </sheetData>
  <mergeCells count="3">
    <mergeCell ref="D23:G23"/>
    <mergeCell ref="D24:G24"/>
    <mergeCell ref="A28:B28"/>
  </mergeCells>
  <conditionalFormatting sqref="A25:C27">
    <cfRule type="expression" dxfId="2" priority="3">
      <formula>$B$21=$B$26</formula>
    </cfRule>
  </conditionalFormatting>
  <conditionalFormatting sqref="A25:C27">
    <cfRule type="expression" dxfId="1" priority="1">
      <formula>$B$26&gt;$B$21</formula>
    </cfRule>
  </conditionalFormatting>
  <conditionalFormatting sqref="A25:C27">
    <cfRule type="expression" dxfId="0" priority="2">
      <formula>$B$26&lt;$B$21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3CCE91-B3DC-46B5-97D3-69B6B62075E5}">
  <ds:schemaRefs>
    <ds:schemaRef ds:uri="http://schemas.microsoft.com/sharepoint/v3/contenttype/forms"/>
  </ds:schemaRefs>
</ds:datastoreItem>
</file>

<file path=customXml/itemProps2.xml><?xml version="1.0" encoding="utf-8"?>
<ds:datastoreItem xmlns:ds="http://schemas.openxmlformats.org/officeDocument/2006/customXml" ds:itemID="{46C56450-198F-4734-88BC-DA979EDCC1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B1DA737-7AA7-4955-90EC-879D1D433CE8}">
  <ds:schemaRefs>
    <ds:schemaRef ds:uri="Microsoft.SharePoint.Taxonomy.ContentTypeSync"/>
  </ds:schemaRefs>
</ds:datastoreItem>
</file>

<file path=customXml/itemProps4.xml><?xml version="1.0" encoding="utf-8"?>
<ds:datastoreItem xmlns:ds="http://schemas.openxmlformats.org/officeDocument/2006/customXml" ds:itemID="{66D86AA1-FBC1-4966-8AFB-5C1FCAF1B91C}">
  <ds:schemaRef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Instructions for Completion</vt:lpstr>
      <vt:lpstr>Guidance</vt:lpstr>
      <vt:lpstr>Inflation Factors</vt:lpstr>
      <vt:lpstr>3YP</vt:lpstr>
      <vt:lpstr>School Data</vt:lpstr>
      <vt:lpstr>Add'l Data</vt:lpstr>
      <vt:lpstr>KPI's</vt:lpstr>
      <vt:lpstr>Graphs</vt:lpstr>
      <vt:lpstr>Sheet1</vt:lpstr>
      <vt:lpstr>Deployment Projection Year</vt:lpstr>
      <vt:lpstr>'Add''l Data'!Print_Area</vt:lpstr>
      <vt:lpstr>Graphs!Print_Area</vt:lpstr>
      <vt:lpstr>'Instructions for Completion'!Print_Area</vt:lpstr>
      <vt:lpstr>'3YP'!Print_Titles</vt:lpstr>
    </vt:vector>
  </TitlesOfParts>
  <Manager/>
  <Company>Milton Keynes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 Karen</dc:creator>
  <cp:keywords/>
  <dc:description/>
  <cp:lastModifiedBy>Michelle Hibbert</cp:lastModifiedBy>
  <cp:revision/>
  <dcterms:created xsi:type="dcterms:W3CDTF">2018-11-12T13:26:16Z</dcterms:created>
  <dcterms:modified xsi:type="dcterms:W3CDTF">2024-05-16T09:38:11Z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Order">
    <vt:r8>7200</vt:r8>
  </property>
  <property fmtid="{D5CDD505-2E9C-101B-9397-08002B2CF9AE}" pid="4" name="SharedWithUsers">
    <vt:lpwstr>24;#Kayleigh Day;#20;#Michelle Hibbert</vt:lpwstr>
  </property>
</Properties>
</file>